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2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Ági\Documents\Titkársági dokumentumok\1 kt bizottsági anyagok\2017\NJT-re\július\"/>
    </mc:Choice>
  </mc:AlternateContent>
  <bookViews>
    <workbookView xWindow="0" yWindow="0" windowWidth="23040" windowHeight="9108" tabRatio="689" firstSheet="1" activeTab="8"/>
  </bookViews>
  <sheets>
    <sheet name="1" sheetId="2" r:id="rId1"/>
    <sheet name="1a" sheetId="3" r:id="rId2"/>
    <sheet name="1b" sheetId="25" r:id="rId3"/>
    <sheet name="2" sheetId="1" r:id="rId4"/>
    <sheet name="2a" sheetId="5" r:id="rId5"/>
    <sheet name="2b" sheetId="6" r:id="rId6"/>
    <sheet name="2-c" sheetId="8" r:id="rId7"/>
    <sheet name="2d" sheetId="26" r:id="rId8"/>
    <sheet name="2e" sheetId="27" r:id="rId9"/>
    <sheet name="3.mell. " sheetId="4" r:id="rId10"/>
    <sheet name="4.mell" sheetId="9" r:id="rId11"/>
    <sheet name="5.mell." sheetId="10" r:id="rId12"/>
    <sheet name="6.mell." sheetId="7" r:id="rId13"/>
    <sheet name="7 mell" sheetId="11" r:id="rId14"/>
    <sheet name="8.sz.mell" sheetId="12" r:id="rId15"/>
    <sheet name="9a" sheetId="22" r:id="rId16"/>
    <sheet name="9b" sheetId="21" r:id="rId17"/>
    <sheet name="9c" sheetId="20" r:id="rId18"/>
    <sheet name="10 mell" sheetId="13" r:id="rId19"/>
    <sheet name="11" sheetId="16" r:id="rId20"/>
    <sheet name="12" sheetId="17" r:id="rId21"/>
    <sheet name="13. mell" sheetId="14" r:id="rId22"/>
    <sheet name="Munka1" sheetId="23" state="hidden" r:id="rId23"/>
    <sheet name="14 mell" sheetId="15" r:id="rId24"/>
  </sheets>
  <externalReferences>
    <externalReference r:id="rId25"/>
  </externalReferences>
  <definedNames>
    <definedName name="_xlnm.Print_Area" localSheetId="21">'13. mell'!$B$1:$O$32</definedName>
    <definedName name="_xlnm.Print_Area">'2'!$A$6:$U$27</definedName>
  </definedNames>
  <calcPr calcId="171027"/>
</workbook>
</file>

<file path=xl/calcChain.xml><?xml version="1.0" encoding="utf-8"?>
<calcChain xmlns="http://schemas.openxmlformats.org/spreadsheetml/2006/main">
  <c r="H47" i="27" l="1"/>
  <c r="H48" i="27" s="1"/>
  <c r="G47" i="27"/>
  <c r="G48" i="27" s="1"/>
  <c r="F47" i="27"/>
  <c r="F48" i="27" s="1"/>
  <c r="E47" i="27"/>
  <c r="E48" i="27" s="1"/>
  <c r="D47" i="27"/>
  <c r="C47" i="27" s="1"/>
  <c r="C46" i="27"/>
  <c r="C45" i="27"/>
  <c r="C44" i="27"/>
  <c r="C41" i="27"/>
  <c r="C40" i="27"/>
  <c r="C39" i="27"/>
  <c r="H38" i="27"/>
  <c r="H42" i="27" s="1"/>
  <c r="G38" i="27"/>
  <c r="G42" i="27" s="1"/>
  <c r="F38" i="27"/>
  <c r="F42" i="27" s="1"/>
  <c r="E38" i="27"/>
  <c r="E42" i="27" s="1"/>
  <c r="D38" i="27"/>
  <c r="D42" i="27" s="1"/>
  <c r="C42" i="27" s="1"/>
  <c r="H37" i="27"/>
  <c r="G37" i="27"/>
  <c r="F37" i="27"/>
  <c r="E37" i="27"/>
  <c r="D37" i="27"/>
  <c r="C37" i="27" s="1"/>
  <c r="C36" i="27"/>
  <c r="C35" i="27"/>
  <c r="C34" i="27"/>
  <c r="C33" i="27"/>
  <c r="H32" i="27"/>
  <c r="G32" i="27"/>
  <c r="F32" i="27"/>
  <c r="E32" i="27"/>
  <c r="D32" i="27"/>
  <c r="C32" i="27" s="1"/>
  <c r="C31" i="27"/>
  <c r="C30" i="27"/>
  <c r="C29" i="27"/>
  <c r="C28" i="27"/>
  <c r="C27" i="27"/>
  <c r="D26" i="27"/>
  <c r="C25" i="27"/>
  <c r="C24" i="27"/>
  <c r="C23" i="27"/>
  <c r="C22" i="27"/>
  <c r="C21" i="27"/>
  <c r="C20" i="27"/>
  <c r="H19" i="27"/>
  <c r="H26" i="27" s="1"/>
  <c r="G19" i="27"/>
  <c r="G26" i="27" s="1"/>
  <c r="F19" i="27"/>
  <c r="F26" i="27" s="1"/>
  <c r="E19" i="27"/>
  <c r="E26" i="27" s="1"/>
  <c r="C19" i="27"/>
  <c r="C18" i="27"/>
  <c r="C16" i="27"/>
  <c r="C15" i="27"/>
  <c r="C14" i="27"/>
  <c r="H13" i="27"/>
  <c r="G13" i="27"/>
  <c r="F13" i="27"/>
  <c r="E13" i="27"/>
  <c r="C13" i="27" s="1"/>
  <c r="C12" i="27"/>
  <c r="H11" i="27"/>
  <c r="G11" i="27"/>
  <c r="F11" i="27"/>
  <c r="E11" i="27"/>
  <c r="C11" i="27" s="1"/>
  <c r="C10" i="27"/>
  <c r="H9" i="27"/>
  <c r="H17" i="27" s="1"/>
  <c r="H43" i="27" s="1"/>
  <c r="H49" i="27" s="1"/>
  <c r="H50" i="27" s="1"/>
  <c r="G9" i="27"/>
  <c r="G17" i="27" s="1"/>
  <c r="F9" i="27"/>
  <c r="F17" i="27" s="1"/>
  <c r="F43" i="27" s="1"/>
  <c r="F49" i="27" s="1"/>
  <c r="F50" i="27" s="1"/>
  <c r="E9" i="27"/>
  <c r="E17" i="27" s="1"/>
  <c r="E43" i="27" s="1"/>
  <c r="E49" i="27" s="1"/>
  <c r="E50" i="27" s="1"/>
  <c r="D9" i="27"/>
  <c r="D17" i="27" s="1"/>
  <c r="C9" i="27"/>
  <c r="C8" i="27"/>
  <c r="C7" i="27"/>
  <c r="C6" i="27"/>
  <c r="C26" i="27" l="1"/>
  <c r="D43" i="27"/>
  <c r="C17" i="27"/>
  <c r="G43" i="27"/>
  <c r="G49" i="27" s="1"/>
  <c r="G50" i="27" s="1"/>
  <c r="D48" i="27"/>
  <c r="C48" i="27" s="1"/>
  <c r="C38" i="27"/>
  <c r="D49" i="27" l="1"/>
  <c r="C43" i="27"/>
  <c r="D50" i="27" l="1"/>
  <c r="C49" i="27"/>
  <c r="C31" i="14" l="1"/>
  <c r="O31" i="14" s="1"/>
  <c r="L30" i="14"/>
  <c r="H30" i="14"/>
  <c r="D30" i="14"/>
  <c r="C30" i="14"/>
  <c r="O30" i="14" s="1"/>
  <c r="C29" i="14"/>
  <c r="L27" i="14"/>
  <c r="H27" i="14"/>
  <c r="D27" i="14"/>
  <c r="C27" i="14"/>
  <c r="O27" i="14" s="1"/>
  <c r="O26" i="14"/>
  <c r="N26" i="14"/>
  <c r="M26" i="14"/>
  <c r="L26" i="14"/>
  <c r="K26" i="14"/>
  <c r="J26" i="14"/>
  <c r="I26" i="14"/>
  <c r="H26" i="14"/>
  <c r="G26" i="14"/>
  <c r="F26" i="14"/>
  <c r="E26" i="14"/>
  <c r="D26" i="14"/>
  <c r="P26" i="14" s="1"/>
  <c r="C25" i="14"/>
  <c r="O25" i="14" s="1"/>
  <c r="C24" i="14"/>
  <c r="O24" i="14" s="1"/>
  <c r="C23" i="14"/>
  <c r="O23" i="14" s="1"/>
  <c r="O22" i="14"/>
  <c r="N22" i="14"/>
  <c r="M22" i="14"/>
  <c r="L22" i="14"/>
  <c r="K22" i="14"/>
  <c r="J22" i="14"/>
  <c r="I22" i="14"/>
  <c r="H22" i="14"/>
  <c r="G22" i="14"/>
  <c r="F22" i="14"/>
  <c r="E22" i="14"/>
  <c r="D22" i="14"/>
  <c r="P22" i="14" s="1"/>
  <c r="L21" i="14"/>
  <c r="H21" i="14"/>
  <c r="D21" i="14"/>
  <c r="C21" i="14"/>
  <c r="C19" i="14"/>
  <c r="O19" i="14" s="1"/>
  <c r="O16" i="14" s="1"/>
  <c r="P18" i="14"/>
  <c r="C18" i="14"/>
  <c r="P17" i="14"/>
  <c r="C17" i="14"/>
  <c r="C16" i="14" s="1"/>
  <c r="P14" i="14"/>
  <c r="C14" i="14"/>
  <c r="C13" i="14"/>
  <c r="O13" i="14" s="1"/>
  <c r="C12" i="14"/>
  <c r="O12" i="14" s="1"/>
  <c r="C11" i="14"/>
  <c r="O11" i="14" s="1"/>
  <c r="C10" i="14"/>
  <c r="O10" i="14" s="1"/>
  <c r="C9" i="14"/>
  <c r="O9" i="14" s="1"/>
  <c r="C8" i="14"/>
  <c r="O8" i="14" s="1"/>
  <c r="C7" i="14"/>
  <c r="C15" i="14" s="1"/>
  <c r="H114" i="20"/>
  <c r="H115" i="20" s="1"/>
  <c r="G114" i="20"/>
  <c r="G115" i="20" s="1"/>
  <c r="F114" i="20"/>
  <c r="F115" i="20" s="1"/>
  <c r="E114" i="20"/>
  <c r="E115" i="20" s="1"/>
  <c r="D113" i="20"/>
  <c r="D114" i="20" s="1"/>
  <c r="C113" i="20"/>
  <c r="C112" i="20"/>
  <c r="C111" i="20"/>
  <c r="G109" i="20"/>
  <c r="E109" i="20"/>
  <c r="C108" i="20"/>
  <c r="C107" i="20"/>
  <c r="C106" i="20"/>
  <c r="H105" i="20"/>
  <c r="H109" i="20" s="1"/>
  <c r="G105" i="20"/>
  <c r="F105" i="20"/>
  <c r="F109" i="20" s="1"/>
  <c r="E105" i="20"/>
  <c r="D105" i="20"/>
  <c r="D109" i="20" s="1"/>
  <c r="C109" i="20" s="1"/>
  <c r="H104" i="20"/>
  <c r="G104" i="20"/>
  <c r="F104" i="20"/>
  <c r="E104" i="20"/>
  <c r="D104" i="20"/>
  <c r="C104" i="20" s="1"/>
  <c r="C103" i="20"/>
  <c r="C102" i="20"/>
  <c r="C101" i="20"/>
  <c r="C100" i="20"/>
  <c r="H99" i="20"/>
  <c r="G99" i="20"/>
  <c r="F99" i="20"/>
  <c r="E99" i="20"/>
  <c r="D99" i="20"/>
  <c r="C99" i="20" s="1"/>
  <c r="C98" i="20"/>
  <c r="C97" i="20"/>
  <c r="C96" i="20"/>
  <c r="C95" i="20"/>
  <c r="C94" i="20"/>
  <c r="C92" i="20"/>
  <c r="C91" i="20"/>
  <c r="C90" i="20"/>
  <c r="C89" i="20"/>
  <c r="C88" i="20"/>
  <c r="C87" i="20"/>
  <c r="H86" i="20"/>
  <c r="H93" i="20" s="1"/>
  <c r="G86" i="20"/>
  <c r="G93" i="20" s="1"/>
  <c r="F86" i="20"/>
  <c r="F93" i="20" s="1"/>
  <c r="E86" i="20"/>
  <c r="E93" i="20" s="1"/>
  <c r="D86" i="20"/>
  <c r="D93" i="20" s="1"/>
  <c r="C93" i="20" s="1"/>
  <c r="C86" i="20"/>
  <c r="C85" i="20"/>
  <c r="C83" i="20"/>
  <c r="C82" i="20"/>
  <c r="C81" i="20"/>
  <c r="H80" i="20"/>
  <c r="G80" i="20"/>
  <c r="F80" i="20"/>
  <c r="E80" i="20"/>
  <c r="D80" i="20"/>
  <c r="C80" i="20"/>
  <c r="C79" i="20"/>
  <c r="H78" i="20"/>
  <c r="H84" i="20" s="1"/>
  <c r="G78" i="20"/>
  <c r="F78" i="20"/>
  <c r="F84" i="20" s="1"/>
  <c r="E78" i="20"/>
  <c r="D78" i="20"/>
  <c r="C78" i="20" s="1"/>
  <c r="C77" i="20"/>
  <c r="H76" i="20"/>
  <c r="G76" i="20"/>
  <c r="G84" i="20" s="1"/>
  <c r="G110" i="20" s="1"/>
  <c r="G116" i="20" s="1"/>
  <c r="F76" i="20"/>
  <c r="E76" i="20"/>
  <c r="E84" i="20" s="1"/>
  <c r="E110" i="20" s="1"/>
  <c r="E116" i="20" s="1"/>
  <c r="D76" i="20"/>
  <c r="C76" i="20"/>
  <c r="C75" i="20"/>
  <c r="C74" i="20"/>
  <c r="C73" i="20"/>
  <c r="H70" i="20"/>
  <c r="H71" i="20" s="1"/>
  <c r="G70" i="20"/>
  <c r="G71" i="20" s="1"/>
  <c r="F70" i="20"/>
  <c r="F71" i="20" s="1"/>
  <c r="E70" i="20"/>
  <c r="E71" i="20" s="1"/>
  <c r="D70" i="20"/>
  <c r="C70" i="20" s="1"/>
  <c r="C69" i="20"/>
  <c r="C68" i="20"/>
  <c r="C67" i="20"/>
  <c r="H65" i="20"/>
  <c r="G65" i="20"/>
  <c r="F65" i="20"/>
  <c r="E65" i="20"/>
  <c r="D65" i="20"/>
  <c r="C65" i="20"/>
  <c r="C64" i="20"/>
  <c r="C63" i="20"/>
  <c r="C62" i="20"/>
  <c r="H61" i="20"/>
  <c r="G61" i="20"/>
  <c r="F61" i="20"/>
  <c r="E61" i="20"/>
  <c r="D61" i="20"/>
  <c r="C61" i="20" s="1"/>
  <c r="C60" i="20"/>
  <c r="C58" i="20"/>
  <c r="C57" i="20"/>
  <c r="C56" i="20"/>
  <c r="C55" i="20"/>
  <c r="C54" i="20"/>
  <c r="C53" i="20"/>
  <c r="C52" i="20"/>
  <c r="C50" i="20"/>
  <c r="C49" i="20"/>
  <c r="C48" i="20"/>
  <c r="C47" i="20"/>
  <c r="C46" i="20"/>
  <c r="C45" i="20"/>
  <c r="H44" i="20"/>
  <c r="G44" i="20"/>
  <c r="F44" i="20"/>
  <c r="E44" i="20"/>
  <c r="D44" i="20"/>
  <c r="C44" i="20" s="1"/>
  <c r="C43" i="20"/>
  <c r="C42" i="20"/>
  <c r="H41" i="20"/>
  <c r="H51" i="20" s="1"/>
  <c r="G41" i="20"/>
  <c r="F41" i="20"/>
  <c r="E41" i="20"/>
  <c r="D41" i="20"/>
  <c r="C41" i="20" s="1"/>
  <c r="C40" i="20"/>
  <c r="C39" i="20"/>
  <c r="C38" i="20"/>
  <c r="H37" i="20"/>
  <c r="H59" i="20" s="1"/>
  <c r="G37" i="20"/>
  <c r="G59" i="20" s="1"/>
  <c r="F37" i="20"/>
  <c r="E37" i="20"/>
  <c r="D37" i="20"/>
  <c r="D59" i="20" s="1"/>
  <c r="C37" i="20"/>
  <c r="C35" i="20"/>
  <c r="C34" i="20"/>
  <c r="C33" i="20"/>
  <c r="H32" i="20"/>
  <c r="G32" i="20"/>
  <c r="F32" i="20"/>
  <c r="E32" i="20"/>
  <c r="D32" i="20"/>
  <c r="C32" i="20" s="1"/>
  <c r="H31" i="20"/>
  <c r="G31" i="20"/>
  <c r="F31" i="20"/>
  <c r="E31" i="20"/>
  <c r="D31" i="20"/>
  <c r="C31" i="20" s="1"/>
  <c r="C30" i="20"/>
  <c r="C29" i="20"/>
  <c r="C28" i="20"/>
  <c r="C27" i="20"/>
  <c r="C26" i="20"/>
  <c r="H25" i="20"/>
  <c r="H36" i="20" s="1"/>
  <c r="G25" i="20"/>
  <c r="G36" i="20" s="1"/>
  <c r="F25" i="20"/>
  <c r="F36" i="20" s="1"/>
  <c r="E25" i="20"/>
  <c r="E36" i="20" s="1"/>
  <c r="D25" i="20"/>
  <c r="D36" i="20" s="1"/>
  <c r="C36" i="20" s="1"/>
  <c r="C25" i="20"/>
  <c r="C23" i="20"/>
  <c r="C22" i="20"/>
  <c r="C21" i="20"/>
  <c r="C20" i="20"/>
  <c r="H19" i="20"/>
  <c r="H24" i="20" s="1"/>
  <c r="G19" i="20"/>
  <c r="G24" i="20" s="1"/>
  <c r="F19" i="20"/>
  <c r="F24" i="20" s="1"/>
  <c r="E19" i="20"/>
  <c r="E24" i="20" s="1"/>
  <c r="C24" i="20" s="1"/>
  <c r="D19" i="20"/>
  <c r="D24" i="20" s="1"/>
  <c r="C19" i="20"/>
  <c r="E18" i="20"/>
  <c r="C17" i="20"/>
  <c r="C16" i="20"/>
  <c r="C15" i="20"/>
  <c r="C14" i="20"/>
  <c r="H13" i="20"/>
  <c r="G13" i="20"/>
  <c r="F13" i="20"/>
  <c r="E13" i="20"/>
  <c r="D13" i="20"/>
  <c r="C13" i="20"/>
  <c r="H12" i="20"/>
  <c r="H18" i="20" s="1"/>
  <c r="H66" i="20" s="1"/>
  <c r="H72" i="20" s="1"/>
  <c r="G12" i="20"/>
  <c r="G18" i="20" s="1"/>
  <c r="G66" i="20" s="1"/>
  <c r="G72" i="20" s="1"/>
  <c r="F12" i="20"/>
  <c r="F18" i="20" s="1"/>
  <c r="E12" i="20"/>
  <c r="D12" i="20"/>
  <c r="D18" i="20" s="1"/>
  <c r="D66" i="20" s="1"/>
  <c r="C12" i="20"/>
  <c r="C11" i="20"/>
  <c r="C10" i="20"/>
  <c r="C9" i="20"/>
  <c r="C8" i="20"/>
  <c r="C7" i="20"/>
  <c r="H114" i="21"/>
  <c r="H115" i="21" s="1"/>
  <c r="G114" i="21"/>
  <c r="G115" i="21" s="1"/>
  <c r="F114" i="21"/>
  <c r="F115" i="21" s="1"/>
  <c r="E114" i="21"/>
  <c r="E115" i="21" s="1"/>
  <c r="D114" i="21"/>
  <c r="C114" i="21" s="1"/>
  <c r="C113" i="21"/>
  <c r="C112" i="21"/>
  <c r="C111" i="21"/>
  <c r="G109" i="21"/>
  <c r="E109" i="21"/>
  <c r="C108" i="21"/>
  <c r="C107" i="21"/>
  <c r="C106" i="21"/>
  <c r="H105" i="21"/>
  <c r="H109" i="21" s="1"/>
  <c r="G105" i="21"/>
  <c r="F105" i="21"/>
  <c r="F109" i="21" s="1"/>
  <c r="E105" i="21"/>
  <c r="D105" i="21"/>
  <c r="D109" i="21" s="1"/>
  <c r="C109" i="21" s="1"/>
  <c r="H104" i="21"/>
  <c r="G104" i="21"/>
  <c r="F104" i="21"/>
  <c r="E104" i="21"/>
  <c r="D104" i="21"/>
  <c r="C104" i="21" s="1"/>
  <c r="C103" i="21"/>
  <c r="C102" i="21"/>
  <c r="C101" i="21"/>
  <c r="C100" i="21"/>
  <c r="H99" i="21"/>
  <c r="G99" i="21"/>
  <c r="F99" i="21"/>
  <c r="E99" i="21"/>
  <c r="D99" i="21"/>
  <c r="C99" i="21" s="1"/>
  <c r="C98" i="21"/>
  <c r="C97" i="21"/>
  <c r="C96" i="21"/>
  <c r="C95" i="21"/>
  <c r="C94" i="21"/>
  <c r="C92" i="21"/>
  <c r="C91" i="21"/>
  <c r="C90" i="21"/>
  <c r="C89" i="21"/>
  <c r="C88" i="21"/>
  <c r="C87" i="21"/>
  <c r="H86" i="21"/>
  <c r="H93" i="21" s="1"/>
  <c r="G86" i="21"/>
  <c r="G93" i="21" s="1"/>
  <c r="F86" i="21"/>
  <c r="F93" i="21" s="1"/>
  <c r="E86" i="21"/>
  <c r="E93" i="21" s="1"/>
  <c r="D86" i="21"/>
  <c r="D93" i="21" s="1"/>
  <c r="C93" i="21" s="1"/>
  <c r="C86" i="21"/>
  <c r="C85" i="21"/>
  <c r="C83" i="21"/>
  <c r="C82" i="21"/>
  <c r="C81" i="21"/>
  <c r="H80" i="21"/>
  <c r="G80" i="21"/>
  <c r="F80" i="21"/>
  <c r="E80" i="21"/>
  <c r="D80" i="21"/>
  <c r="C80" i="21"/>
  <c r="C79" i="21"/>
  <c r="H78" i="21"/>
  <c r="H84" i="21" s="1"/>
  <c r="H110" i="21" s="1"/>
  <c r="H116" i="21" s="1"/>
  <c r="G78" i="21"/>
  <c r="F78" i="21"/>
  <c r="F84" i="21" s="1"/>
  <c r="F110" i="21" s="1"/>
  <c r="F116" i="21" s="1"/>
  <c r="E78" i="21"/>
  <c r="D78" i="21"/>
  <c r="C78" i="21" s="1"/>
  <c r="C77" i="21"/>
  <c r="H76" i="21"/>
  <c r="G76" i="21"/>
  <c r="G84" i="21" s="1"/>
  <c r="G110" i="21" s="1"/>
  <c r="G116" i="21" s="1"/>
  <c r="F76" i="21"/>
  <c r="E76" i="21"/>
  <c r="E84" i="21" s="1"/>
  <c r="E110" i="21" s="1"/>
  <c r="E116" i="21" s="1"/>
  <c r="D76" i="21"/>
  <c r="C76" i="21"/>
  <c r="C75" i="21"/>
  <c r="C74" i="21"/>
  <c r="C73" i="21"/>
  <c r="H70" i="21"/>
  <c r="H71" i="21" s="1"/>
  <c r="G70" i="21"/>
  <c r="G71" i="21" s="1"/>
  <c r="F70" i="21"/>
  <c r="F71" i="21" s="1"/>
  <c r="E70" i="21"/>
  <c r="E71" i="21" s="1"/>
  <c r="D70" i="21"/>
  <c r="C70" i="21" s="1"/>
  <c r="C69" i="21"/>
  <c r="C68" i="21"/>
  <c r="C67" i="21"/>
  <c r="H65" i="21"/>
  <c r="G65" i="21"/>
  <c r="F65" i="21"/>
  <c r="E65" i="21"/>
  <c r="D65" i="21"/>
  <c r="C65" i="21"/>
  <c r="C64" i="21"/>
  <c r="C63" i="21"/>
  <c r="C62" i="21"/>
  <c r="H61" i="21"/>
  <c r="G61" i="21"/>
  <c r="F61" i="21"/>
  <c r="E61" i="21"/>
  <c r="D61" i="21"/>
  <c r="C61" i="21" s="1"/>
  <c r="C60" i="21"/>
  <c r="C58" i="21"/>
  <c r="C57" i="21"/>
  <c r="C56" i="21"/>
  <c r="C55" i="21"/>
  <c r="C54" i="21"/>
  <c r="C53" i="21"/>
  <c r="C52" i="21"/>
  <c r="C50" i="21"/>
  <c r="C49" i="21"/>
  <c r="C48" i="21"/>
  <c r="C47" i="21"/>
  <c r="C46" i="21"/>
  <c r="C45" i="21"/>
  <c r="H44" i="21"/>
  <c r="G44" i="21"/>
  <c r="F44" i="21"/>
  <c r="E44" i="21"/>
  <c r="D44" i="21"/>
  <c r="C44" i="21"/>
  <c r="C43" i="21"/>
  <c r="C42" i="21"/>
  <c r="H41" i="21"/>
  <c r="G41" i="21"/>
  <c r="G59" i="21" s="1"/>
  <c r="F41" i="21"/>
  <c r="E41" i="21"/>
  <c r="D41" i="21"/>
  <c r="C41" i="21"/>
  <c r="C40" i="21"/>
  <c r="C39" i="21"/>
  <c r="C38" i="21"/>
  <c r="H37" i="21"/>
  <c r="G37" i="21"/>
  <c r="F37" i="21"/>
  <c r="F59" i="21" s="1"/>
  <c r="E37" i="21"/>
  <c r="E51" i="21" s="1"/>
  <c r="D37" i="21"/>
  <c r="D59" i="21" s="1"/>
  <c r="C35" i="21"/>
  <c r="C34" i="21"/>
  <c r="C33" i="21"/>
  <c r="H32" i="21"/>
  <c r="G32" i="21"/>
  <c r="F32" i="21"/>
  <c r="E32" i="21"/>
  <c r="D32" i="21"/>
  <c r="C32" i="21"/>
  <c r="H31" i="21"/>
  <c r="G31" i="21"/>
  <c r="F31" i="21"/>
  <c r="E31" i="21"/>
  <c r="D31" i="21"/>
  <c r="C31" i="21"/>
  <c r="C30" i="21"/>
  <c r="C29" i="21"/>
  <c r="C28" i="21"/>
  <c r="C27" i="21"/>
  <c r="C26" i="21"/>
  <c r="H25" i="21"/>
  <c r="H36" i="21" s="1"/>
  <c r="G25" i="21"/>
  <c r="G36" i="21" s="1"/>
  <c r="F25" i="21"/>
  <c r="F36" i="21" s="1"/>
  <c r="E25" i="21"/>
  <c r="E36" i="21" s="1"/>
  <c r="D25" i="21"/>
  <c r="C23" i="21"/>
  <c r="C22" i="21"/>
  <c r="C21" i="21"/>
  <c r="C20" i="21"/>
  <c r="H19" i="21"/>
  <c r="H24" i="21" s="1"/>
  <c r="G19" i="21"/>
  <c r="G24" i="21" s="1"/>
  <c r="F19" i="21"/>
  <c r="F24" i="21" s="1"/>
  <c r="E19" i="21"/>
  <c r="E24" i="21" s="1"/>
  <c r="D19" i="21"/>
  <c r="C19" i="21" s="1"/>
  <c r="C17" i="21"/>
  <c r="C16" i="21"/>
  <c r="C15" i="21"/>
  <c r="C14" i="21"/>
  <c r="H13" i="21"/>
  <c r="G13" i="21"/>
  <c r="F13" i="21"/>
  <c r="F18" i="21" s="1"/>
  <c r="F66" i="21" s="1"/>
  <c r="F72" i="21" s="1"/>
  <c r="E13" i="21"/>
  <c r="D13" i="21"/>
  <c r="C13" i="21" s="1"/>
  <c r="H12" i="21"/>
  <c r="H18" i="21" s="1"/>
  <c r="G12" i="21"/>
  <c r="G18" i="21" s="1"/>
  <c r="G66" i="21" s="1"/>
  <c r="G72" i="21" s="1"/>
  <c r="F12" i="21"/>
  <c r="E12" i="21"/>
  <c r="E18" i="21" s="1"/>
  <c r="D12" i="21"/>
  <c r="C12" i="21" s="1"/>
  <c r="C11" i="21"/>
  <c r="C10" i="21"/>
  <c r="C9" i="21"/>
  <c r="C8" i="21"/>
  <c r="C7" i="21"/>
  <c r="H116" i="22"/>
  <c r="G116" i="22"/>
  <c r="F116" i="22"/>
  <c r="E116" i="22"/>
  <c r="D116" i="22"/>
  <c r="C116" i="22"/>
  <c r="H115" i="22"/>
  <c r="G115" i="22"/>
  <c r="F115" i="22"/>
  <c r="E115" i="22"/>
  <c r="D115" i="22"/>
  <c r="C115" i="22"/>
  <c r="H114" i="22"/>
  <c r="G114" i="22"/>
  <c r="F114" i="22"/>
  <c r="E114" i="22"/>
  <c r="D114" i="22"/>
  <c r="C114" i="22"/>
  <c r="H113" i="22"/>
  <c r="G113" i="22"/>
  <c r="F113" i="22"/>
  <c r="E113" i="22"/>
  <c r="D113" i="22"/>
  <c r="C113" i="22"/>
  <c r="C112" i="22"/>
  <c r="H111" i="22"/>
  <c r="G111" i="22"/>
  <c r="F111" i="22"/>
  <c r="E111" i="22"/>
  <c r="D111" i="22"/>
  <c r="C111" i="22"/>
  <c r="H110" i="22"/>
  <c r="G110" i="22"/>
  <c r="F110" i="22"/>
  <c r="E110" i="22"/>
  <c r="D110" i="22"/>
  <c r="C110" i="22"/>
  <c r="H109" i="22"/>
  <c r="G109" i="22"/>
  <c r="F109" i="22"/>
  <c r="E109" i="22"/>
  <c r="D109" i="22"/>
  <c r="C109" i="22"/>
  <c r="H108" i="22"/>
  <c r="G108" i="22"/>
  <c r="F108" i="22"/>
  <c r="E108" i="22"/>
  <c r="D108" i="22"/>
  <c r="C108" i="22"/>
  <c r="H107" i="22"/>
  <c r="G107" i="22"/>
  <c r="F107" i="22"/>
  <c r="E107" i="22"/>
  <c r="D107" i="22"/>
  <c r="C107" i="22"/>
  <c r="H106" i="22"/>
  <c r="G106" i="22"/>
  <c r="F106" i="22"/>
  <c r="E106" i="22"/>
  <c r="D106" i="22"/>
  <c r="C106" i="22"/>
  <c r="H105" i="22"/>
  <c r="G105" i="22"/>
  <c r="F105" i="22"/>
  <c r="E105" i="22"/>
  <c r="D105" i="22"/>
  <c r="C105" i="22"/>
  <c r="H104" i="22"/>
  <c r="G104" i="22"/>
  <c r="F104" i="22"/>
  <c r="E104" i="22"/>
  <c r="D104" i="22"/>
  <c r="C104" i="22"/>
  <c r="H103" i="22"/>
  <c r="G103" i="22"/>
  <c r="F103" i="22"/>
  <c r="E103" i="22"/>
  <c r="D103" i="22"/>
  <c r="C103" i="22"/>
  <c r="H102" i="22"/>
  <c r="G102" i="22"/>
  <c r="F102" i="22"/>
  <c r="E102" i="22"/>
  <c r="D102" i="22"/>
  <c r="C102" i="22"/>
  <c r="H101" i="22"/>
  <c r="G101" i="22"/>
  <c r="F101" i="22"/>
  <c r="E101" i="22"/>
  <c r="D101" i="22"/>
  <c r="C101" i="22"/>
  <c r="H100" i="22"/>
  <c r="G100" i="22"/>
  <c r="F100" i="22"/>
  <c r="E100" i="22"/>
  <c r="D100" i="22"/>
  <c r="C100" i="22"/>
  <c r="H99" i="22"/>
  <c r="G99" i="22"/>
  <c r="F99" i="22"/>
  <c r="E99" i="22"/>
  <c r="D99" i="22"/>
  <c r="C99" i="22"/>
  <c r="H98" i="22"/>
  <c r="G98" i="22"/>
  <c r="F98" i="22"/>
  <c r="E98" i="22"/>
  <c r="D98" i="22"/>
  <c r="C98" i="22"/>
  <c r="H97" i="22"/>
  <c r="G97" i="22"/>
  <c r="F97" i="22"/>
  <c r="E97" i="22"/>
  <c r="D97" i="22"/>
  <c r="C97" i="22"/>
  <c r="H96" i="22"/>
  <c r="G96" i="22"/>
  <c r="F96" i="22"/>
  <c r="E96" i="22"/>
  <c r="D96" i="22"/>
  <c r="C96" i="22"/>
  <c r="H95" i="22"/>
  <c r="G95" i="22"/>
  <c r="F95" i="22"/>
  <c r="E95" i="22"/>
  <c r="D95" i="22"/>
  <c r="C95" i="22"/>
  <c r="H94" i="22"/>
  <c r="G94" i="22"/>
  <c r="F94" i="22"/>
  <c r="E94" i="22"/>
  <c r="D94" i="22"/>
  <c r="C94" i="22"/>
  <c r="H93" i="22"/>
  <c r="G93" i="22"/>
  <c r="F93" i="22"/>
  <c r="E93" i="22"/>
  <c r="D93" i="22"/>
  <c r="C93" i="22"/>
  <c r="H92" i="22"/>
  <c r="G92" i="22"/>
  <c r="F92" i="22"/>
  <c r="E92" i="22"/>
  <c r="D92" i="22"/>
  <c r="C92" i="22"/>
  <c r="H91" i="22"/>
  <c r="G91" i="22"/>
  <c r="F91" i="22"/>
  <c r="E91" i="22"/>
  <c r="D91" i="22"/>
  <c r="C91" i="22"/>
  <c r="H90" i="22"/>
  <c r="G90" i="22"/>
  <c r="F90" i="22"/>
  <c r="E90" i="22"/>
  <c r="D90" i="22"/>
  <c r="C90" i="22"/>
  <c r="H89" i="22"/>
  <c r="G89" i="22"/>
  <c r="F89" i="22"/>
  <c r="E89" i="22"/>
  <c r="D89" i="22"/>
  <c r="C89" i="22"/>
  <c r="H88" i="22"/>
  <c r="G88" i="22"/>
  <c r="F88" i="22"/>
  <c r="E88" i="22"/>
  <c r="D88" i="22"/>
  <c r="C88" i="22"/>
  <c r="H87" i="22"/>
  <c r="G87" i="22"/>
  <c r="F87" i="22"/>
  <c r="E87" i="22"/>
  <c r="D87" i="22"/>
  <c r="C87" i="22"/>
  <c r="H86" i="22"/>
  <c r="G86" i="22"/>
  <c r="F86" i="22"/>
  <c r="E86" i="22"/>
  <c r="D86" i="22"/>
  <c r="C86" i="22"/>
  <c r="H85" i="22"/>
  <c r="G85" i="22"/>
  <c r="F85" i="22"/>
  <c r="E85" i="22"/>
  <c r="D85" i="22"/>
  <c r="C85" i="22"/>
  <c r="H84" i="22"/>
  <c r="G84" i="22"/>
  <c r="F84" i="22"/>
  <c r="E84" i="22"/>
  <c r="D84" i="22"/>
  <c r="C84" i="22"/>
  <c r="H83" i="22"/>
  <c r="G83" i="22"/>
  <c r="F83" i="22"/>
  <c r="E83" i="22"/>
  <c r="D83" i="22"/>
  <c r="C83" i="22"/>
  <c r="H82" i="22"/>
  <c r="G82" i="22"/>
  <c r="F82" i="22"/>
  <c r="E82" i="22"/>
  <c r="D82" i="22"/>
  <c r="C82" i="22"/>
  <c r="H81" i="22"/>
  <c r="G81" i="22"/>
  <c r="F81" i="22"/>
  <c r="E81" i="22"/>
  <c r="D81" i="22"/>
  <c r="C81" i="22"/>
  <c r="H80" i="22"/>
  <c r="G80" i="22"/>
  <c r="F80" i="22"/>
  <c r="E80" i="22"/>
  <c r="D80" i="22"/>
  <c r="C80" i="22"/>
  <c r="H79" i="22"/>
  <c r="G79" i="22"/>
  <c r="F79" i="22"/>
  <c r="E79" i="22"/>
  <c r="D79" i="22"/>
  <c r="C79" i="22"/>
  <c r="H78" i="22"/>
  <c r="G78" i="22"/>
  <c r="F78" i="22"/>
  <c r="E78" i="22"/>
  <c r="D78" i="22"/>
  <c r="C78" i="22"/>
  <c r="H77" i="22"/>
  <c r="G77" i="22"/>
  <c r="F77" i="22"/>
  <c r="E77" i="22"/>
  <c r="D77" i="22"/>
  <c r="C77" i="22"/>
  <c r="H76" i="22"/>
  <c r="G76" i="22"/>
  <c r="F76" i="22"/>
  <c r="E76" i="22"/>
  <c r="D76" i="22"/>
  <c r="C76" i="22"/>
  <c r="H75" i="22"/>
  <c r="G75" i="22"/>
  <c r="F75" i="22"/>
  <c r="E75" i="22"/>
  <c r="D75" i="22"/>
  <c r="C75" i="22"/>
  <c r="H74" i="22"/>
  <c r="G74" i="22"/>
  <c r="F74" i="22"/>
  <c r="E74" i="22"/>
  <c r="D74" i="22"/>
  <c r="C74" i="22"/>
  <c r="H73" i="22"/>
  <c r="G73" i="22"/>
  <c r="F73" i="22"/>
  <c r="E73" i="22"/>
  <c r="D73" i="22"/>
  <c r="C73" i="22"/>
  <c r="H72" i="22"/>
  <c r="G72" i="22"/>
  <c r="F72" i="22"/>
  <c r="E72" i="22"/>
  <c r="D72" i="22"/>
  <c r="C72" i="22"/>
  <c r="H71" i="22"/>
  <c r="G71" i="22"/>
  <c r="F71" i="22"/>
  <c r="E71" i="22"/>
  <c r="D71" i="22"/>
  <c r="C71" i="22"/>
  <c r="H70" i="22"/>
  <c r="G70" i="22"/>
  <c r="F70" i="22"/>
  <c r="E70" i="22"/>
  <c r="D70" i="22"/>
  <c r="C70" i="22"/>
  <c r="H69" i="22"/>
  <c r="G69" i="22"/>
  <c r="F69" i="22"/>
  <c r="E69" i="22"/>
  <c r="D69" i="22"/>
  <c r="C69" i="22"/>
  <c r="H68" i="22"/>
  <c r="G68" i="22"/>
  <c r="F68" i="22"/>
  <c r="E68" i="22"/>
  <c r="D68" i="22"/>
  <c r="C68" i="22"/>
  <c r="H67" i="22"/>
  <c r="G67" i="22"/>
  <c r="F67" i="22"/>
  <c r="E67" i="22"/>
  <c r="D67" i="22"/>
  <c r="C67" i="22"/>
  <c r="H66" i="22"/>
  <c r="G66" i="22"/>
  <c r="F66" i="22"/>
  <c r="E66" i="22"/>
  <c r="D66" i="22"/>
  <c r="C66" i="22"/>
  <c r="H65" i="22"/>
  <c r="G65" i="22"/>
  <c r="F65" i="22"/>
  <c r="E65" i="22"/>
  <c r="D65" i="22"/>
  <c r="C65" i="22"/>
  <c r="H64" i="22"/>
  <c r="G64" i="22"/>
  <c r="F64" i="22"/>
  <c r="E64" i="22"/>
  <c r="D64" i="22"/>
  <c r="C64" i="22"/>
  <c r="H63" i="22"/>
  <c r="G63" i="22"/>
  <c r="F63" i="22"/>
  <c r="E63" i="22"/>
  <c r="D63" i="22"/>
  <c r="C63" i="22"/>
  <c r="H62" i="22"/>
  <c r="G62" i="22"/>
  <c r="F62" i="22"/>
  <c r="E62" i="22"/>
  <c r="D62" i="22"/>
  <c r="C62" i="22"/>
  <c r="H61" i="22"/>
  <c r="G61" i="22"/>
  <c r="F61" i="22"/>
  <c r="E61" i="22"/>
  <c r="D61" i="22"/>
  <c r="C61" i="22"/>
  <c r="H60" i="22"/>
  <c r="G60" i="22"/>
  <c r="F60" i="22"/>
  <c r="E60" i="22"/>
  <c r="D60" i="22"/>
  <c r="C60" i="22"/>
  <c r="H59" i="22"/>
  <c r="G59" i="22"/>
  <c r="F59" i="22"/>
  <c r="E59" i="22"/>
  <c r="D59" i="22"/>
  <c r="C59" i="22"/>
  <c r="H58" i="22"/>
  <c r="G58" i="22"/>
  <c r="F58" i="22"/>
  <c r="E58" i="22"/>
  <c r="D58" i="22"/>
  <c r="C58" i="22"/>
  <c r="H57" i="22"/>
  <c r="G57" i="22"/>
  <c r="F57" i="22"/>
  <c r="E57" i="22"/>
  <c r="D57" i="22"/>
  <c r="C57" i="22"/>
  <c r="H56" i="22"/>
  <c r="G56" i="22"/>
  <c r="F56" i="22"/>
  <c r="E56" i="22"/>
  <c r="D56" i="22"/>
  <c r="C56" i="22"/>
  <c r="H55" i="22"/>
  <c r="G55" i="22"/>
  <c r="F55" i="22"/>
  <c r="E55" i="22"/>
  <c r="D55" i="22"/>
  <c r="C55" i="22"/>
  <c r="H54" i="22"/>
  <c r="G54" i="22"/>
  <c r="F54" i="22"/>
  <c r="E54" i="22"/>
  <c r="D54" i="22"/>
  <c r="C54" i="22"/>
  <c r="H53" i="22"/>
  <c r="G53" i="22"/>
  <c r="F53" i="22"/>
  <c r="E53" i="22"/>
  <c r="D53" i="22"/>
  <c r="C53" i="22"/>
  <c r="H52" i="22"/>
  <c r="G52" i="22"/>
  <c r="F52" i="22"/>
  <c r="E52" i="22"/>
  <c r="D52" i="22"/>
  <c r="C52" i="22"/>
  <c r="H51" i="22"/>
  <c r="G51" i="22"/>
  <c r="F51" i="22"/>
  <c r="E51" i="22"/>
  <c r="D51" i="22"/>
  <c r="C51" i="22"/>
  <c r="H50" i="22"/>
  <c r="G50" i="22"/>
  <c r="F50" i="22"/>
  <c r="E50" i="22"/>
  <c r="D50" i="22"/>
  <c r="C50" i="22"/>
  <c r="H49" i="22"/>
  <c r="G49" i="22"/>
  <c r="F49" i="22"/>
  <c r="E49" i="22"/>
  <c r="D49" i="22"/>
  <c r="C49" i="22"/>
  <c r="H48" i="22"/>
  <c r="G48" i="22"/>
  <c r="F48" i="22"/>
  <c r="E48" i="22"/>
  <c r="D48" i="22"/>
  <c r="C48" i="22"/>
  <c r="H47" i="22"/>
  <c r="G47" i="22"/>
  <c r="F47" i="22"/>
  <c r="E47" i="22"/>
  <c r="D47" i="22"/>
  <c r="C47" i="22"/>
  <c r="H46" i="22"/>
  <c r="G46" i="22"/>
  <c r="F46" i="22"/>
  <c r="E46" i="22"/>
  <c r="D46" i="22"/>
  <c r="C46" i="22"/>
  <c r="H45" i="22"/>
  <c r="G45" i="22"/>
  <c r="F45" i="22"/>
  <c r="E45" i="22"/>
  <c r="D45" i="22"/>
  <c r="C45" i="22"/>
  <c r="H44" i="22"/>
  <c r="G44" i="22"/>
  <c r="F44" i="22"/>
  <c r="E44" i="22"/>
  <c r="D44" i="22"/>
  <c r="C44" i="22"/>
  <c r="H43" i="22"/>
  <c r="G43" i="22"/>
  <c r="F43" i="22"/>
  <c r="E43" i="22"/>
  <c r="D43" i="22"/>
  <c r="C43" i="22"/>
  <c r="H42" i="22"/>
  <c r="G42" i="22"/>
  <c r="F42" i="22"/>
  <c r="E42" i="22"/>
  <c r="D42" i="22"/>
  <c r="C42" i="22"/>
  <c r="H41" i="22"/>
  <c r="G41" i="22"/>
  <c r="F41" i="22"/>
  <c r="E41" i="22"/>
  <c r="D41" i="22"/>
  <c r="C41" i="22"/>
  <c r="H40" i="22"/>
  <c r="G40" i="22"/>
  <c r="F40" i="22"/>
  <c r="E40" i="22"/>
  <c r="D40" i="22"/>
  <c r="C40" i="22"/>
  <c r="H39" i="22"/>
  <c r="G39" i="22"/>
  <c r="F39" i="22"/>
  <c r="E39" i="22"/>
  <c r="D39" i="22"/>
  <c r="C39" i="22"/>
  <c r="H38" i="22"/>
  <c r="G38" i="22"/>
  <c r="F38" i="22"/>
  <c r="E38" i="22"/>
  <c r="D38" i="22"/>
  <c r="C38" i="22"/>
  <c r="H37" i="22"/>
  <c r="G37" i="22"/>
  <c r="F37" i="22"/>
  <c r="E37" i="22"/>
  <c r="D37" i="22"/>
  <c r="C37" i="22"/>
  <c r="H36" i="22"/>
  <c r="G36" i="22"/>
  <c r="F36" i="22"/>
  <c r="E36" i="22"/>
  <c r="D36" i="22"/>
  <c r="C36" i="22"/>
  <c r="H35" i="22"/>
  <c r="G35" i="22"/>
  <c r="F35" i="22"/>
  <c r="E35" i="22"/>
  <c r="D35" i="22"/>
  <c r="C35" i="22"/>
  <c r="H34" i="22"/>
  <c r="G34" i="22"/>
  <c r="F34" i="22"/>
  <c r="E34" i="22"/>
  <c r="D34" i="22"/>
  <c r="C34" i="22"/>
  <c r="H33" i="22"/>
  <c r="G33" i="22"/>
  <c r="F33" i="22"/>
  <c r="E33" i="22"/>
  <c r="D33" i="22"/>
  <c r="C33" i="22"/>
  <c r="H32" i="22"/>
  <c r="G32" i="22"/>
  <c r="F32" i="22"/>
  <c r="E32" i="22"/>
  <c r="D32" i="22"/>
  <c r="C32" i="22"/>
  <c r="H31" i="22"/>
  <c r="G31" i="22"/>
  <c r="F31" i="22"/>
  <c r="E31" i="22"/>
  <c r="D31" i="22"/>
  <c r="C31" i="22"/>
  <c r="H30" i="22"/>
  <c r="G30" i="22"/>
  <c r="F30" i="22"/>
  <c r="E30" i="22"/>
  <c r="D30" i="22"/>
  <c r="C30" i="22"/>
  <c r="H29" i="22"/>
  <c r="G29" i="22"/>
  <c r="F29" i="22"/>
  <c r="E29" i="22"/>
  <c r="D29" i="22"/>
  <c r="C29" i="22"/>
  <c r="H28" i="22"/>
  <c r="G28" i="22"/>
  <c r="F28" i="22"/>
  <c r="E28" i="22"/>
  <c r="D28" i="22"/>
  <c r="C28" i="22"/>
  <c r="H27" i="22"/>
  <c r="G27" i="22"/>
  <c r="F27" i="22"/>
  <c r="E27" i="22"/>
  <c r="D27" i="22"/>
  <c r="C27" i="22"/>
  <c r="H26" i="22"/>
  <c r="G26" i="22"/>
  <c r="F26" i="22"/>
  <c r="E26" i="22"/>
  <c r="D26" i="22"/>
  <c r="C26" i="22"/>
  <c r="H25" i="22"/>
  <c r="G25" i="22"/>
  <c r="F25" i="22"/>
  <c r="E25" i="22"/>
  <c r="D25" i="22"/>
  <c r="C25" i="22"/>
  <c r="H24" i="22"/>
  <c r="G24" i="22"/>
  <c r="F24" i="22"/>
  <c r="E24" i="22"/>
  <c r="D24" i="22"/>
  <c r="C24" i="22"/>
  <c r="H23" i="22"/>
  <c r="G23" i="22"/>
  <c r="F23" i="22"/>
  <c r="E23" i="22"/>
  <c r="D23" i="22"/>
  <c r="C23" i="22"/>
  <c r="H22" i="22"/>
  <c r="G22" i="22"/>
  <c r="F22" i="22"/>
  <c r="E22" i="22"/>
  <c r="D22" i="22"/>
  <c r="C22" i="22"/>
  <c r="H21" i="22"/>
  <c r="G21" i="22"/>
  <c r="F21" i="22"/>
  <c r="E21" i="22"/>
  <c r="D21" i="22"/>
  <c r="C21" i="22"/>
  <c r="H20" i="22"/>
  <c r="G20" i="22"/>
  <c r="F20" i="22"/>
  <c r="E20" i="22"/>
  <c r="D20" i="22"/>
  <c r="C20" i="22"/>
  <c r="H19" i="22"/>
  <c r="G19" i="22"/>
  <c r="F19" i="22"/>
  <c r="E19" i="22"/>
  <c r="D19" i="22"/>
  <c r="C19" i="22"/>
  <c r="H18" i="22"/>
  <c r="G18" i="22"/>
  <c r="F18" i="22"/>
  <c r="E18" i="22"/>
  <c r="D18" i="22"/>
  <c r="C18" i="22"/>
  <c r="H17" i="22"/>
  <c r="G17" i="22"/>
  <c r="F17" i="22"/>
  <c r="E17" i="22"/>
  <c r="D17" i="22"/>
  <c r="C17" i="22"/>
  <c r="H16" i="22"/>
  <c r="G16" i="22"/>
  <c r="F16" i="22"/>
  <c r="E16" i="22"/>
  <c r="D16" i="22"/>
  <c r="C16" i="22"/>
  <c r="H15" i="22"/>
  <c r="G15" i="22"/>
  <c r="F15" i="22"/>
  <c r="E15" i="22"/>
  <c r="D15" i="22"/>
  <c r="C15" i="22"/>
  <c r="H14" i="22"/>
  <c r="G14" i="22"/>
  <c r="F14" i="22"/>
  <c r="E14" i="22"/>
  <c r="D14" i="22"/>
  <c r="C14" i="22"/>
  <c r="H13" i="22"/>
  <c r="G13" i="22"/>
  <c r="F13" i="22"/>
  <c r="E13" i="22"/>
  <c r="D13" i="22"/>
  <c r="C13" i="22"/>
  <c r="H12" i="22"/>
  <c r="G12" i="22"/>
  <c r="F12" i="22"/>
  <c r="E12" i="22"/>
  <c r="D12" i="22"/>
  <c r="C12" i="22"/>
  <c r="H11" i="22"/>
  <c r="G11" i="22"/>
  <c r="F11" i="22"/>
  <c r="E11" i="22"/>
  <c r="D11" i="22"/>
  <c r="C11" i="22"/>
  <c r="H10" i="22"/>
  <c r="G10" i="22"/>
  <c r="F10" i="22"/>
  <c r="E10" i="22"/>
  <c r="D10" i="22"/>
  <c r="C10" i="22"/>
  <c r="H9" i="22"/>
  <c r="G9" i="22"/>
  <c r="F9" i="22"/>
  <c r="E9" i="22"/>
  <c r="D9" i="22"/>
  <c r="C9" i="22"/>
  <c r="H8" i="22"/>
  <c r="G8" i="22"/>
  <c r="F8" i="22"/>
  <c r="E8" i="22"/>
  <c r="D8" i="22"/>
  <c r="C8" i="22"/>
  <c r="H7" i="22"/>
  <c r="G7" i="22"/>
  <c r="F7" i="22"/>
  <c r="E7" i="22"/>
  <c r="D7" i="22"/>
  <c r="C7" i="22"/>
  <c r="C13" i="10"/>
  <c r="G36" i="9"/>
  <c r="G34" i="9"/>
  <c r="D34" i="9"/>
  <c r="G23" i="9"/>
  <c r="D23" i="9"/>
  <c r="G22" i="9"/>
  <c r="D22" i="9"/>
  <c r="D29" i="9" s="1"/>
  <c r="G30" i="9" s="1"/>
  <c r="G21" i="9"/>
  <c r="G29" i="9" s="1"/>
  <c r="G12" i="9"/>
  <c r="G11" i="9"/>
  <c r="G10" i="9"/>
  <c r="D10" i="9"/>
  <c r="G9" i="9"/>
  <c r="D9" i="9"/>
  <c r="G8" i="9"/>
  <c r="D8" i="9"/>
  <c r="D16" i="9" s="1"/>
  <c r="H47" i="26"/>
  <c r="H48" i="26" s="1"/>
  <c r="G47" i="26"/>
  <c r="G48" i="26" s="1"/>
  <c r="F47" i="26"/>
  <c r="F48" i="26" s="1"/>
  <c r="E47" i="26"/>
  <c r="E48" i="26" s="1"/>
  <c r="D46" i="26"/>
  <c r="D47" i="26" s="1"/>
  <c r="C45" i="26"/>
  <c r="C44" i="26"/>
  <c r="C41" i="26"/>
  <c r="C40" i="26"/>
  <c r="C39" i="26"/>
  <c r="H38" i="26"/>
  <c r="H42" i="26" s="1"/>
  <c r="G38" i="26"/>
  <c r="G42" i="26" s="1"/>
  <c r="F38" i="26"/>
  <c r="F42" i="26" s="1"/>
  <c r="E38" i="26"/>
  <c r="E42" i="26" s="1"/>
  <c r="D38" i="26"/>
  <c r="D42" i="26" s="1"/>
  <c r="C42" i="26" s="1"/>
  <c r="C38" i="26"/>
  <c r="H37" i="26"/>
  <c r="F37" i="26"/>
  <c r="E37" i="26"/>
  <c r="D37" i="26"/>
  <c r="G36" i="26"/>
  <c r="G37" i="26" s="1"/>
  <c r="C37" i="26" s="1"/>
  <c r="C35" i="26"/>
  <c r="C34" i="26"/>
  <c r="C33" i="26"/>
  <c r="H32" i="26"/>
  <c r="G32" i="26"/>
  <c r="F32" i="26"/>
  <c r="E32" i="26"/>
  <c r="D32" i="26"/>
  <c r="C32" i="26"/>
  <c r="C31" i="26"/>
  <c r="C30" i="26"/>
  <c r="C29" i="26"/>
  <c r="C28" i="26"/>
  <c r="C27" i="26"/>
  <c r="C25" i="26"/>
  <c r="C24" i="26"/>
  <c r="C23" i="26"/>
  <c r="C22" i="26"/>
  <c r="C21" i="26"/>
  <c r="C20" i="26"/>
  <c r="H19" i="26"/>
  <c r="H26" i="26" s="1"/>
  <c r="G19" i="26"/>
  <c r="G26" i="26" s="1"/>
  <c r="F19" i="26"/>
  <c r="F26" i="26" s="1"/>
  <c r="E19" i="26"/>
  <c r="E26" i="26" s="1"/>
  <c r="D19" i="26"/>
  <c r="C19" i="26" s="1"/>
  <c r="C18" i="26"/>
  <c r="C16" i="26"/>
  <c r="C15" i="26"/>
  <c r="C14" i="26"/>
  <c r="H13" i="26"/>
  <c r="G13" i="26"/>
  <c r="F13" i="26"/>
  <c r="E13" i="26"/>
  <c r="D13" i="26"/>
  <c r="C13" i="26" s="1"/>
  <c r="C12" i="26"/>
  <c r="H11" i="26"/>
  <c r="G11" i="26"/>
  <c r="F11" i="26"/>
  <c r="E11" i="26"/>
  <c r="D11" i="26"/>
  <c r="C11" i="26"/>
  <c r="C10" i="26"/>
  <c r="H9" i="26"/>
  <c r="H17" i="26" s="1"/>
  <c r="H43" i="26" s="1"/>
  <c r="H49" i="26" s="1"/>
  <c r="G9" i="26"/>
  <c r="G17" i="26" s="1"/>
  <c r="G43" i="26" s="1"/>
  <c r="G49" i="26" s="1"/>
  <c r="F9" i="26"/>
  <c r="F17" i="26" s="1"/>
  <c r="F43" i="26" s="1"/>
  <c r="F49" i="26" s="1"/>
  <c r="E9" i="26"/>
  <c r="E17" i="26" s="1"/>
  <c r="E43" i="26" s="1"/>
  <c r="E49" i="26" s="1"/>
  <c r="D9" i="26"/>
  <c r="D17" i="26" s="1"/>
  <c r="C8" i="26"/>
  <c r="C7" i="26"/>
  <c r="C6" i="26"/>
  <c r="G44" i="6"/>
  <c r="E44" i="6"/>
  <c r="D44" i="6"/>
  <c r="C44" i="6"/>
  <c r="F43" i="6"/>
  <c r="F42" i="6"/>
  <c r="F39" i="6"/>
  <c r="F38" i="6"/>
  <c r="F37" i="6"/>
  <c r="F36" i="6"/>
  <c r="F35" i="6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7" i="6"/>
  <c r="F6" i="6"/>
  <c r="F44" i="6" s="1"/>
  <c r="G28" i="5"/>
  <c r="E28" i="5"/>
  <c r="D28" i="5"/>
  <c r="C28" i="5"/>
  <c r="F27" i="5"/>
  <c r="F26" i="5"/>
  <c r="F25" i="5"/>
  <c r="F24" i="5"/>
  <c r="F23" i="5"/>
  <c r="F22" i="5"/>
  <c r="F21" i="5"/>
  <c r="F20" i="5"/>
  <c r="F19" i="5"/>
  <c r="F18" i="5"/>
  <c r="F17" i="5"/>
  <c r="F16" i="5"/>
  <c r="F15" i="5"/>
  <c r="F14" i="5"/>
  <c r="F13" i="5"/>
  <c r="F12" i="5"/>
  <c r="F11" i="5"/>
  <c r="F10" i="5"/>
  <c r="F9" i="5"/>
  <c r="F8" i="5"/>
  <c r="F7" i="5"/>
  <c r="F6" i="5"/>
  <c r="F28" i="5" s="1"/>
  <c r="H73" i="25"/>
  <c r="H74" i="25" s="1"/>
  <c r="G73" i="25"/>
  <c r="G74" i="25" s="1"/>
  <c r="F73" i="25"/>
  <c r="F74" i="25" s="1"/>
  <c r="E73" i="25"/>
  <c r="E74" i="25" s="1"/>
  <c r="D73" i="25"/>
  <c r="C73" i="25" s="1"/>
  <c r="C72" i="25"/>
  <c r="C71" i="25"/>
  <c r="C70" i="25"/>
  <c r="H68" i="25"/>
  <c r="G68" i="25"/>
  <c r="F68" i="25"/>
  <c r="E68" i="25"/>
  <c r="D68" i="25"/>
  <c r="C68" i="25"/>
  <c r="C67" i="25"/>
  <c r="C66" i="25"/>
  <c r="C65" i="25"/>
  <c r="H64" i="25"/>
  <c r="G64" i="25"/>
  <c r="F64" i="25"/>
  <c r="E64" i="25"/>
  <c r="D64" i="25"/>
  <c r="C64" i="25" s="1"/>
  <c r="C63" i="25"/>
  <c r="H62" i="25"/>
  <c r="G62" i="25"/>
  <c r="F62" i="25"/>
  <c r="E62" i="25"/>
  <c r="D62" i="25"/>
  <c r="C62" i="25"/>
  <c r="C61" i="25"/>
  <c r="C59" i="25"/>
  <c r="C58" i="25"/>
  <c r="C57" i="25"/>
  <c r="C56" i="25"/>
  <c r="C55" i="25"/>
  <c r="C54" i="25"/>
  <c r="C53" i="25"/>
  <c r="C51" i="25"/>
  <c r="C50" i="25"/>
  <c r="C49" i="25"/>
  <c r="C48" i="25"/>
  <c r="C47" i="25"/>
  <c r="C46" i="25"/>
  <c r="H45" i="25"/>
  <c r="G45" i="25"/>
  <c r="F45" i="25"/>
  <c r="E45" i="25"/>
  <c r="D45" i="25"/>
  <c r="C45" i="25" s="1"/>
  <c r="C44" i="25"/>
  <c r="C43" i="25"/>
  <c r="H42" i="25"/>
  <c r="H60" i="25" s="1"/>
  <c r="G42" i="25"/>
  <c r="F42" i="25"/>
  <c r="E42" i="25"/>
  <c r="D42" i="25"/>
  <c r="C42" i="25" s="1"/>
  <c r="C41" i="25"/>
  <c r="C40" i="25"/>
  <c r="C39" i="25"/>
  <c r="H38" i="25"/>
  <c r="G38" i="25"/>
  <c r="G60" i="25" s="1"/>
  <c r="F38" i="25"/>
  <c r="F52" i="25" s="1"/>
  <c r="E38" i="25"/>
  <c r="D38" i="25"/>
  <c r="C38" i="25"/>
  <c r="C37" i="25"/>
  <c r="C35" i="25"/>
  <c r="C34" i="25"/>
  <c r="C33" i="25"/>
  <c r="H32" i="25"/>
  <c r="G32" i="25"/>
  <c r="F32" i="25"/>
  <c r="E32" i="25"/>
  <c r="D32" i="25"/>
  <c r="C32" i="25"/>
  <c r="H31" i="25"/>
  <c r="G31" i="25"/>
  <c r="F31" i="25"/>
  <c r="E31" i="25"/>
  <c r="D31" i="25"/>
  <c r="C31" i="25"/>
  <c r="C30" i="25"/>
  <c r="C29" i="25"/>
  <c r="C28" i="25"/>
  <c r="C27" i="25"/>
  <c r="C26" i="25"/>
  <c r="H25" i="25"/>
  <c r="H36" i="25" s="1"/>
  <c r="G25" i="25"/>
  <c r="G36" i="25" s="1"/>
  <c r="F25" i="25"/>
  <c r="F36" i="25" s="1"/>
  <c r="E25" i="25"/>
  <c r="E36" i="25" s="1"/>
  <c r="D25" i="25"/>
  <c r="C25" i="25" s="1"/>
  <c r="C23" i="25"/>
  <c r="C22" i="25"/>
  <c r="C21" i="25"/>
  <c r="C20" i="25"/>
  <c r="H19" i="25"/>
  <c r="H24" i="25" s="1"/>
  <c r="G19" i="25"/>
  <c r="G24" i="25" s="1"/>
  <c r="F19" i="25"/>
  <c r="F24" i="25" s="1"/>
  <c r="E19" i="25"/>
  <c r="E24" i="25" s="1"/>
  <c r="D19" i="25"/>
  <c r="C19" i="25" s="1"/>
  <c r="C17" i="25"/>
  <c r="C16" i="25"/>
  <c r="C15" i="25"/>
  <c r="C14" i="25"/>
  <c r="H13" i="25"/>
  <c r="G13" i="25"/>
  <c r="F13" i="25"/>
  <c r="E13" i="25"/>
  <c r="D13" i="25"/>
  <c r="C13" i="25" s="1"/>
  <c r="H12" i="25"/>
  <c r="H18" i="25" s="1"/>
  <c r="H69" i="25" s="1"/>
  <c r="H75" i="25" s="1"/>
  <c r="G12" i="25"/>
  <c r="G18" i="25" s="1"/>
  <c r="G69" i="25" s="1"/>
  <c r="G75" i="25" s="1"/>
  <c r="F12" i="25"/>
  <c r="F18" i="25" s="1"/>
  <c r="E12" i="25"/>
  <c r="E18" i="25" s="1"/>
  <c r="D12" i="25"/>
  <c r="C12" i="25" s="1"/>
  <c r="C11" i="25"/>
  <c r="C10" i="25"/>
  <c r="C9" i="25"/>
  <c r="C8" i="25"/>
  <c r="C7" i="25"/>
  <c r="X53" i="3"/>
  <c r="O53" i="3"/>
  <c r="W52" i="3"/>
  <c r="V52" i="3"/>
  <c r="U52" i="3"/>
  <c r="T52" i="3"/>
  <c r="S52" i="3"/>
  <c r="R52" i="3"/>
  <c r="Q52" i="3"/>
  <c r="P52" i="3"/>
  <c r="X52" i="3" s="1"/>
  <c r="O52" i="3"/>
  <c r="N52" i="3"/>
  <c r="M52" i="3"/>
  <c r="O51" i="3"/>
  <c r="W51" i="3" s="1"/>
  <c r="X51" i="3" s="1"/>
  <c r="W50" i="3"/>
  <c r="X50" i="3" s="1"/>
  <c r="O50" i="3"/>
  <c r="I50" i="3"/>
  <c r="I49" i="3" s="1"/>
  <c r="I10" i="3" s="1"/>
  <c r="E50" i="3"/>
  <c r="V49" i="3"/>
  <c r="U49" i="3"/>
  <c r="T49" i="3"/>
  <c r="S49" i="3"/>
  <c r="R49" i="3"/>
  <c r="Q49" i="3"/>
  <c r="P49" i="3"/>
  <c r="N49" i="3"/>
  <c r="M49" i="3"/>
  <c r="J49" i="3"/>
  <c r="E49" i="3"/>
  <c r="T48" i="3"/>
  <c r="X48" i="3" s="1"/>
  <c r="O48" i="3"/>
  <c r="X47" i="3"/>
  <c r="O47" i="3"/>
  <c r="X46" i="3"/>
  <c r="M46" i="3"/>
  <c r="O46" i="3" s="1"/>
  <c r="X45" i="3"/>
  <c r="O45" i="3"/>
  <c r="M45" i="3"/>
  <c r="X44" i="3"/>
  <c r="M44" i="3"/>
  <c r="O44" i="3" s="1"/>
  <c r="X43" i="3"/>
  <c r="O43" i="3"/>
  <c r="X42" i="3"/>
  <c r="O42" i="3"/>
  <c r="X41" i="3"/>
  <c r="O41" i="3"/>
  <c r="X40" i="3"/>
  <c r="O40" i="3"/>
  <c r="X39" i="3"/>
  <c r="O39" i="3"/>
  <c r="X38" i="3"/>
  <c r="O38" i="3"/>
  <c r="M38" i="3"/>
  <c r="X37" i="3"/>
  <c r="M37" i="3"/>
  <c r="O37" i="3" s="1"/>
  <c r="X36" i="3"/>
  <c r="O36" i="3"/>
  <c r="N36" i="3"/>
  <c r="X35" i="3"/>
  <c r="O35" i="3"/>
  <c r="X34" i="3"/>
  <c r="O34" i="3"/>
  <c r="X33" i="3"/>
  <c r="M33" i="3"/>
  <c r="O33" i="3" s="1"/>
  <c r="X32" i="3"/>
  <c r="W31" i="3"/>
  <c r="V31" i="3"/>
  <c r="V10" i="3" s="1"/>
  <c r="U31" i="3"/>
  <c r="T31" i="3"/>
  <c r="T10" i="3" s="1"/>
  <c r="S31" i="3"/>
  <c r="R31" i="3"/>
  <c r="R10" i="3" s="1"/>
  <c r="Q31" i="3"/>
  <c r="P31" i="3"/>
  <c r="P10" i="3" s="1"/>
  <c r="N31" i="3"/>
  <c r="J31" i="3"/>
  <c r="J10" i="3" s="1"/>
  <c r="I31" i="3"/>
  <c r="E31" i="3"/>
  <c r="X30" i="3"/>
  <c r="O30" i="3"/>
  <c r="X29" i="3"/>
  <c r="O29" i="3"/>
  <c r="M29" i="3"/>
  <c r="X28" i="3"/>
  <c r="M28" i="3"/>
  <c r="O28" i="3" s="1"/>
  <c r="X27" i="3"/>
  <c r="O27" i="3"/>
  <c r="M27" i="3"/>
  <c r="I27" i="3"/>
  <c r="X26" i="3"/>
  <c r="O26" i="3"/>
  <c r="M26" i="3"/>
  <c r="I26" i="3"/>
  <c r="X25" i="3"/>
  <c r="O25" i="3"/>
  <c r="M25" i="3"/>
  <c r="I25" i="3"/>
  <c r="X24" i="3"/>
  <c r="O24" i="3"/>
  <c r="M24" i="3"/>
  <c r="X23" i="3"/>
  <c r="M23" i="3"/>
  <c r="O23" i="3" s="1"/>
  <c r="I23" i="3"/>
  <c r="X22" i="3"/>
  <c r="M22" i="3"/>
  <c r="O22" i="3" s="1"/>
  <c r="X21" i="3"/>
  <c r="O21" i="3"/>
  <c r="M21" i="3"/>
  <c r="I21" i="3"/>
  <c r="W20" i="3"/>
  <c r="V20" i="3"/>
  <c r="U20" i="3"/>
  <c r="T20" i="3"/>
  <c r="S20" i="3"/>
  <c r="R20" i="3"/>
  <c r="Q20" i="3"/>
  <c r="P20" i="3"/>
  <c r="X20" i="3" s="1"/>
  <c r="N20" i="3"/>
  <c r="M20" i="3"/>
  <c r="J20" i="3"/>
  <c r="I20" i="3"/>
  <c r="E20" i="3"/>
  <c r="X19" i="3"/>
  <c r="O19" i="3"/>
  <c r="X18" i="3"/>
  <c r="N18" i="3"/>
  <c r="M18" i="3"/>
  <c r="O18" i="3" s="1"/>
  <c r="X17" i="3"/>
  <c r="N17" i="3"/>
  <c r="M17" i="3"/>
  <c r="O17" i="3" s="1"/>
  <c r="X16" i="3"/>
  <c r="M16" i="3"/>
  <c r="O16" i="3" s="1"/>
  <c r="X15" i="3"/>
  <c r="M15" i="3"/>
  <c r="N15" i="3" s="1"/>
  <c r="X14" i="3"/>
  <c r="O14" i="3"/>
  <c r="N14" i="3"/>
  <c r="X13" i="3"/>
  <c r="N13" i="3"/>
  <c r="O13" i="3" s="1"/>
  <c r="X12" i="3"/>
  <c r="O12" i="3"/>
  <c r="M12" i="3"/>
  <c r="I12" i="3"/>
  <c r="W11" i="3"/>
  <c r="V11" i="3"/>
  <c r="U11" i="3"/>
  <c r="T11" i="3"/>
  <c r="S11" i="3"/>
  <c r="R11" i="3"/>
  <c r="Q11" i="3"/>
  <c r="P11" i="3"/>
  <c r="X11" i="3" s="1"/>
  <c r="M11" i="3"/>
  <c r="J11" i="3"/>
  <c r="I11" i="3"/>
  <c r="F11" i="3"/>
  <c r="E11" i="3"/>
  <c r="E10" i="3" s="1"/>
  <c r="U10" i="3"/>
  <c r="S10" i="3"/>
  <c r="Q10" i="3"/>
  <c r="N7" i="3"/>
  <c r="J7" i="3"/>
  <c r="F7" i="3"/>
  <c r="F6" i="3"/>
  <c r="N5" i="3"/>
  <c r="J5" i="3"/>
  <c r="J6" i="3" s="1"/>
  <c r="F5" i="3"/>
  <c r="L29" i="14" l="1"/>
  <c r="C20" i="14"/>
  <c r="F19" i="14"/>
  <c r="F16" i="14" s="1"/>
  <c r="J19" i="14"/>
  <c r="J16" i="14" s="1"/>
  <c r="N19" i="14"/>
  <c r="N16" i="14" s="1"/>
  <c r="F31" i="14"/>
  <c r="J31" i="14"/>
  <c r="N31" i="14"/>
  <c r="G16" i="9"/>
  <c r="D19" i="14"/>
  <c r="D16" i="14" s="1"/>
  <c r="H19" i="14"/>
  <c r="H16" i="14" s="1"/>
  <c r="L19" i="14"/>
  <c r="L16" i="14" s="1"/>
  <c r="C28" i="14"/>
  <c r="C32" i="14" s="1"/>
  <c r="F21" i="14"/>
  <c r="J21" i="14"/>
  <c r="N21" i="14"/>
  <c r="F27" i="14"/>
  <c r="J27" i="14"/>
  <c r="N27" i="14"/>
  <c r="O29" i="14"/>
  <c r="F30" i="14"/>
  <c r="F29" i="14" s="1"/>
  <c r="J30" i="14"/>
  <c r="N30" i="14"/>
  <c r="N29" i="14" s="1"/>
  <c r="D31" i="14"/>
  <c r="D29" i="14" s="1"/>
  <c r="H31" i="14"/>
  <c r="H29" i="14" s="1"/>
  <c r="L31" i="14"/>
  <c r="D7" i="14"/>
  <c r="F7" i="14"/>
  <c r="H7" i="14"/>
  <c r="J7" i="14"/>
  <c r="L7" i="14"/>
  <c r="N7" i="14"/>
  <c r="D8" i="14"/>
  <c r="F8" i="14"/>
  <c r="H8" i="14"/>
  <c r="J8" i="14"/>
  <c r="L8" i="14"/>
  <c r="N8" i="14"/>
  <c r="D9" i="14"/>
  <c r="F9" i="14"/>
  <c r="H9" i="14"/>
  <c r="J9" i="14"/>
  <c r="L9" i="14"/>
  <c r="N9" i="14"/>
  <c r="D10" i="14"/>
  <c r="F10" i="14"/>
  <c r="H10" i="14"/>
  <c r="J10" i="14"/>
  <c r="L10" i="14"/>
  <c r="N10" i="14"/>
  <c r="D11" i="14"/>
  <c r="F11" i="14"/>
  <c r="H11" i="14"/>
  <c r="J11" i="14"/>
  <c r="L11" i="14"/>
  <c r="N11" i="14"/>
  <c r="D12" i="14"/>
  <c r="F12" i="14"/>
  <c r="H12" i="14"/>
  <c r="J12" i="14"/>
  <c r="L12" i="14"/>
  <c r="N12" i="14"/>
  <c r="D13" i="14"/>
  <c r="F13" i="14"/>
  <c r="H13" i="14"/>
  <c r="J13" i="14"/>
  <c r="L13" i="14"/>
  <c r="N13" i="14"/>
  <c r="E7" i="14"/>
  <c r="G7" i="14"/>
  <c r="I7" i="14"/>
  <c r="K7" i="14"/>
  <c r="M7" i="14"/>
  <c r="O7" i="14"/>
  <c r="O15" i="14" s="1"/>
  <c r="O20" i="14" s="1"/>
  <c r="E8" i="14"/>
  <c r="G8" i="14"/>
  <c r="I8" i="14"/>
  <c r="K8" i="14"/>
  <c r="M8" i="14"/>
  <c r="E9" i="14"/>
  <c r="G9" i="14"/>
  <c r="I9" i="14"/>
  <c r="K9" i="14"/>
  <c r="M9" i="14"/>
  <c r="E10" i="14"/>
  <c r="G10" i="14"/>
  <c r="I10" i="14"/>
  <c r="K10" i="14"/>
  <c r="M10" i="14"/>
  <c r="E11" i="14"/>
  <c r="G11" i="14"/>
  <c r="I11" i="14"/>
  <c r="K11" i="14"/>
  <c r="M11" i="14"/>
  <c r="E12" i="14"/>
  <c r="G12" i="14"/>
  <c r="I12" i="14"/>
  <c r="K12" i="14"/>
  <c r="M12" i="14"/>
  <c r="E13" i="14"/>
  <c r="G13" i="14"/>
  <c r="I13" i="14"/>
  <c r="K13" i="14"/>
  <c r="M13" i="14"/>
  <c r="E19" i="14"/>
  <c r="E16" i="14" s="1"/>
  <c r="G19" i="14"/>
  <c r="G16" i="14" s="1"/>
  <c r="I19" i="14"/>
  <c r="I16" i="14" s="1"/>
  <c r="K19" i="14"/>
  <c r="K16" i="14" s="1"/>
  <c r="M19" i="14"/>
  <c r="M16" i="14" s="1"/>
  <c r="E21" i="14"/>
  <c r="P21" i="14" s="1"/>
  <c r="G21" i="14"/>
  <c r="I21" i="14"/>
  <c r="K21" i="14"/>
  <c r="M21" i="14"/>
  <c r="O21" i="14"/>
  <c r="O28" i="14" s="1"/>
  <c r="O32" i="14" s="1"/>
  <c r="D23" i="14"/>
  <c r="F23" i="14"/>
  <c r="H23" i="14"/>
  <c r="H28" i="14" s="1"/>
  <c r="J23" i="14"/>
  <c r="L23" i="14"/>
  <c r="N23" i="14"/>
  <c r="D24" i="14"/>
  <c r="F24" i="14"/>
  <c r="H24" i="14"/>
  <c r="J24" i="14"/>
  <c r="L24" i="14"/>
  <c r="N24" i="14"/>
  <c r="D25" i="14"/>
  <c r="F25" i="14"/>
  <c r="H25" i="14"/>
  <c r="J25" i="14"/>
  <c r="L25" i="14"/>
  <c r="N25" i="14"/>
  <c r="E27" i="14"/>
  <c r="G27" i="14"/>
  <c r="I27" i="14"/>
  <c r="K27" i="14"/>
  <c r="M27" i="14"/>
  <c r="E30" i="14"/>
  <c r="G30" i="14"/>
  <c r="I30" i="14"/>
  <c r="K30" i="14"/>
  <c r="M30" i="14"/>
  <c r="E31" i="14"/>
  <c r="G31" i="14"/>
  <c r="I31" i="14"/>
  <c r="K31" i="14"/>
  <c r="M31" i="14"/>
  <c r="E23" i="14"/>
  <c r="G23" i="14"/>
  <c r="I23" i="14"/>
  <c r="K23" i="14"/>
  <c r="M23" i="14"/>
  <c r="E24" i="14"/>
  <c r="G24" i="14"/>
  <c r="I24" i="14"/>
  <c r="K24" i="14"/>
  <c r="M24" i="14"/>
  <c r="E25" i="14"/>
  <c r="G25" i="14"/>
  <c r="I25" i="14"/>
  <c r="K25" i="14"/>
  <c r="M25" i="14"/>
  <c r="C18" i="20"/>
  <c r="F110" i="20"/>
  <c r="F116" i="20" s="1"/>
  <c r="H110" i="20"/>
  <c r="H116" i="20" s="1"/>
  <c r="D115" i="20"/>
  <c r="C115" i="20" s="1"/>
  <c r="C114" i="20"/>
  <c r="E51" i="20"/>
  <c r="C51" i="20" s="1"/>
  <c r="D71" i="20"/>
  <c r="C71" i="20" s="1"/>
  <c r="D84" i="20"/>
  <c r="F51" i="20"/>
  <c r="F59" i="20" s="1"/>
  <c r="F66" i="20" s="1"/>
  <c r="F72" i="20" s="1"/>
  <c r="C105" i="20"/>
  <c r="C25" i="21"/>
  <c r="D36" i="21"/>
  <c r="C36" i="21" s="1"/>
  <c r="D18" i="21"/>
  <c r="D24" i="21"/>
  <c r="C24" i="21" s="1"/>
  <c r="E59" i="21"/>
  <c r="E66" i="21" s="1"/>
  <c r="E72" i="21" s="1"/>
  <c r="H51" i="21"/>
  <c r="C51" i="21" s="1"/>
  <c r="D71" i="21"/>
  <c r="C71" i="21" s="1"/>
  <c r="D84" i="21"/>
  <c r="D115" i="21"/>
  <c r="C115" i="21" s="1"/>
  <c r="C37" i="21"/>
  <c r="C105" i="21"/>
  <c r="G33" i="9"/>
  <c r="G37" i="9" s="1"/>
  <c r="G17" i="9"/>
  <c r="D33" i="9"/>
  <c r="D37" i="9" s="1"/>
  <c r="G31" i="9"/>
  <c r="C17" i="26"/>
  <c r="D48" i="26"/>
  <c r="C48" i="26" s="1"/>
  <c r="C47" i="26"/>
  <c r="D26" i="26"/>
  <c r="C26" i="26" s="1"/>
  <c r="C46" i="26"/>
  <c r="C9" i="26"/>
  <c r="C36" i="26"/>
  <c r="F60" i="25"/>
  <c r="F69" i="25" s="1"/>
  <c r="F75" i="25" s="1"/>
  <c r="D18" i="25"/>
  <c r="D24" i="25"/>
  <c r="C24" i="25" s="1"/>
  <c r="D36" i="25"/>
  <c r="C36" i="25" s="1"/>
  <c r="E52" i="25"/>
  <c r="C52" i="25" s="1"/>
  <c r="D60" i="25"/>
  <c r="D74" i="25"/>
  <c r="C74" i="25" s="1"/>
  <c r="O20" i="3"/>
  <c r="O31" i="3"/>
  <c r="O15" i="3"/>
  <c r="O11" i="3" s="1"/>
  <c r="O10" i="3" s="1"/>
  <c r="X31" i="3"/>
  <c r="N11" i="3"/>
  <c r="N10" i="3" s="1"/>
  <c r="M31" i="3"/>
  <c r="M10" i="3" s="1"/>
  <c r="O49" i="3"/>
  <c r="W49" i="3"/>
  <c r="W10" i="3" s="1"/>
  <c r="X10" i="3" s="1"/>
  <c r="H32" i="14" l="1"/>
  <c r="P31" i="14"/>
  <c r="L28" i="14"/>
  <c r="L32" i="14" s="1"/>
  <c r="G18" i="9"/>
  <c r="M29" i="14"/>
  <c r="I29" i="14"/>
  <c r="E29" i="14"/>
  <c r="P27" i="14"/>
  <c r="N28" i="14"/>
  <c r="N32" i="14" s="1"/>
  <c r="J28" i="14"/>
  <c r="F28" i="14"/>
  <c r="F32" i="14" s="1"/>
  <c r="P16" i="14"/>
  <c r="J29" i="14"/>
  <c r="K29" i="14"/>
  <c r="G29" i="14"/>
  <c r="P29" i="14" s="1"/>
  <c r="P25" i="14"/>
  <c r="P24" i="14"/>
  <c r="P23" i="14"/>
  <c r="M28" i="14"/>
  <c r="M32" i="14" s="1"/>
  <c r="I28" i="14"/>
  <c r="I32" i="14" s="1"/>
  <c r="E28" i="14"/>
  <c r="E32" i="14" s="1"/>
  <c r="P30" i="14"/>
  <c r="D28" i="14"/>
  <c r="M15" i="14"/>
  <c r="M20" i="14" s="1"/>
  <c r="I15" i="14"/>
  <c r="I20" i="14" s="1"/>
  <c r="E15" i="14"/>
  <c r="E20" i="14" s="1"/>
  <c r="P19" i="14"/>
  <c r="P13" i="14"/>
  <c r="P12" i="14"/>
  <c r="P11" i="14"/>
  <c r="P10" i="14"/>
  <c r="P9" i="14"/>
  <c r="P8" i="14"/>
  <c r="L15" i="14"/>
  <c r="L20" i="14" s="1"/>
  <c r="H15" i="14"/>
  <c r="H20" i="14" s="1"/>
  <c r="D15" i="14"/>
  <c r="P7" i="14"/>
  <c r="K28" i="14"/>
  <c r="K32" i="14" s="1"/>
  <c r="G28" i="14"/>
  <c r="G32" i="14" s="1"/>
  <c r="K15" i="14"/>
  <c r="K20" i="14" s="1"/>
  <c r="G15" i="14"/>
  <c r="G20" i="14" s="1"/>
  <c r="N15" i="14"/>
  <c r="N20" i="14" s="1"/>
  <c r="J15" i="14"/>
  <c r="J20" i="14" s="1"/>
  <c r="F15" i="14"/>
  <c r="F20" i="14" s="1"/>
  <c r="D110" i="20"/>
  <c r="C84" i="20"/>
  <c r="E59" i="20"/>
  <c r="D72" i="20"/>
  <c r="D66" i="21"/>
  <c r="C18" i="21"/>
  <c r="D110" i="21"/>
  <c r="C84" i="21"/>
  <c r="H59" i="21"/>
  <c r="H66" i="21" s="1"/>
  <c r="H72" i="21" s="1"/>
  <c r="D43" i="26"/>
  <c r="E60" i="25"/>
  <c r="E69" i="25" s="1"/>
  <c r="E75" i="25" s="1"/>
  <c r="D69" i="25"/>
  <c r="C18" i="25"/>
  <c r="X49" i="3"/>
  <c r="J32" i="14" l="1"/>
  <c r="D20" i="14"/>
  <c r="P20" i="14" s="1"/>
  <c r="P15" i="14"/>
  <c r="D32" i="14"/>
  <c r="P28" i="14"/>
  <c r="C59" i="20"/>
  <c r="E66" i="20"/>
  <c r="D116" i="20"/>
  <c r="C116" i="20" s="1"/>
  <c r="C110" i="20"/>
  <c r="D116" i="21"/>
  <c r="C116" i="21" s="1"/>
  <c r="C110" i="21"/>
  <c r="D72" i="21"/>
  <c r="C72" i="21" s="1"/>
  <c r="C66" i="21"/>
  <c r="C59" i="21"/>
  <c r="D49" i="26"/>
  <c r="C49" i="26" s="1"/>
  <c r="C43" i="26"/>
  <c r="C60" i="25"/>
  <c r="D75" i="25"/>
  <c r="C75" i="25" s="1"/>
  <c r="C69" i="25"/>
  <c r="B58" i="8"/>
  <c r="B59" i="8"/>
  <c r="B60" i="8"/>
  <c r="J58" i="8"/>
  <c r="I58" i="8"/>
  <c r="D61" i="8"/>
  <c r="E61" i="8"/>
  <c r="F61" i="8"/>
  <c r="G61" i="8"/>
  <c r="H61" i="8"/>
  <c r="I61" i="8"/>
  <c r="J61" i="8"/>
  <c r="C61" i="8"/>
  <c r="H60" i="8"/>
  <c r="G58" i="8"/>
  <c r="F59" i="8"/>
  <c r="C58" i="8"/>
  <c r="E59" i="8"/>
  <c r="D58" i="8"/>
  <c r="C59" i="8"/>
  <c r="D73" i="17"/>
  <c r="I72" i="17"/>
  <c r="H72" i="17"/>
  <c r="H74" i="17" s="1"/>
  <c r="G72" i="17"/>
  <c r="G74" i="17"/>
  <c r="F72" i="17"/>
  <c r="F74" i="17" s="1"/>
  <c r="E72" i="17"/>
  <c r="E74" i="17"/>
  <c r="D71" i="17"/>
  <c r="D70" i="17"/>
  <c r="D69" i="17"/>
  <c r="D68" i="17"/>
  <c r="D67" i="17"/>
  <c r="D66" i="17"/>
  <c r="D65" i="17"/>
  <c r="D64" i="17"/>
  <c r="I62" i="17"/>
  <c r="H62" i="17"/>
  <c r="G62" i="17"/>
  <c r="F62" i="17"/>
  <c r="E62" i="17"/>
  <c r="D62" i="17" s="1"/>
  <c r="D61" i="17"/>
  <c r="D60" i="17"/>
  <c r="D59" i="17"/>
  <c r="D58" i="17"/>
  <c r="D57" i="17"/>
  <c r="D56" i="17"/>
  <c r="D55" i="17"/>
  <c r="D54" i="17"/>
  <c r="I53" i="17"/>
  <c r="H53" i="17"/>
  <c r="G53" i="17"/>
  <c r="G63" i="17" s="1"/>
  <c r="G75" i="17" s="1"/>
  <c r="F53" i="17"/>
  <c r="E53" i="17"/>
  <c r="D52" i="17"/>
  <c r="D51" i="17"/>
  <c r="D50" i="17"/>
  <c r="D49" i="17"/>
  <c r="I48" i="17"/>
  <c r="H48" i="17"/>
  <c r="G48" i="17"/>
  <c r="F48" i="17"/>
  <c r="E48" i="17"/>
  <c r="D48" i="17" s="1"/>
  <c r="D47" i="17"/>
  <c r="D46" i="17"/>
  <c r="D45" i="17"/>
  <c r="D44" i="17"/>
  <c r="D43" i="17"/>
  <c r="D42" i="17"/>
  <c r="D41" i="17"/>
  <c r="D39" i="17"/>
  <c r="D38" i="17"/>
  <c r="D37" i="17"/>
  <c r="D36" i="17"/>
  <c r="D35" i="17"/>
  <c r="D34" i="17"/>
  <c r="D33" i="17"/>
  <c r="D32" i="17"/>
  <c r="D31" i="17"/>
  <c r="D30" i="17"/>
  <c r="D29" i="17"/>
  <c r="D28" i="17"/>
  <c r="D27" i="17"/>
  <c r="D26" i="17"/>
  <c r="I25" i="17"/>
  <c r="I40" i="17"/>
  <c r="H25" i="17"/>
  <c r="H40" i="17"/>
  <c r="G25" i="17"/>
  <c r="G40" i="17" s="1"/>
  <c r="F25" i="17"/>
  <c r="F40" i="17"/>
  <c r="F63" i="17" s="1"/>
  <c r="F75" i="17" s="1"/>
  <c r="E25" i="17"/>
  <c r="E40" i="17" s="1"/>
  <c r="D40" i="17" s="1"/>
  <c r="D24" i="17"/>
  <c r="D23" i="17"/>
  <c r="D22" i="17"/>
  <c r="D21" i="17"/>
  <c r="D20" i="17"/>
  <c r="I19" i="17"/>
  <c r="I63" i="17" s="1"/>
  <c r="H19" i="17"/>
  <c r="G19" i="17"/>
  <c r="F19" i="17"/>
  <c r="E19" i="17"/>
  <c r="D19" i="17"/>
  <c r="D18" i="17"/>
  <c r="D17" i="17"/>
  <c r="D16" i="17"/>
  <c r="D15" i="17"/>
  <c r="D14" i="17"/>
  <c r="D13" i="17"/>
  <c r="D12" i="17"/>
  <c r="D11" i="17"/>
  <c r="D10" i="17"/>
  <c r="D9" i="17"/>
  <c r="D8" i="17"/>
  <c r="D87" i="16"/>
  <c r="D85" i="16"/>
  <c r="D84" i="16"/>
  <c r="D83" i="16"/>
  <c r="D82" i="16"/>
  <c r="D81" i="16"/>
  <c r="I80" i="16"/>
  <c r="I86" i="16" s="1"/>
  <c r="I88" i="16" s="1"/>
  <c r="H80" i="16"/>
  <c r="H86" i="16"/>
  <c r="H88" i="16" s="1"/>
  <c r="G80" i="16"/>
  <c r="G86" i="16" s="1"/>
  <c r="G88" i="16" s="1"/>
  <c r="F80" i="16"/>
  <c r="F86" i="16" s="1"/>
  <c r="F88" i="16" s="1"/>
  <c r="E80" i="16"/>
  <c r="D79" i="16"/>
  <c r="D78" i="16"/>
  <c r="D77" i="16"/>
  <c r="D76" i="16"/>
  <c r="I74" i="16"/>
  <c r="H74" i="16"/>
  <c r="G74" i="16"/>
  <c r="F74" i="16"/>
  <c r="E74" i="16"/>
  <c r="D73" i="16"/>
  <c r="D72" i="16"/>
  <c r="D71" i="16"/>
  <c r="I70" i="16"/>
  <c r="H70" i="16"/>
  <c r="G70" i="16"/>
  <c r="F70" i="16"/>
  <c r="E70" i="16"/>
  <c r="D70" i="16"/>
  <c r="D69" i="16"/>
  <c r="D68" i="16"/>
  <c r="D67" i="16"/>
  <c r="I66" i="16"/>
  <c r="H66" i="16"/>
  <c r="G66" i="16"/>
  <c r="F66" i="16"/>
  <c r="E66" i="16"/>
  <c r="D66" i="16" s="1"/>
  <c r="D65" i="16"/>
  <c r="D64" i="16"/>
  <c r="D63" i="16"/>
  <c r="D62" i="16"/>
  <c r="D61" i="16"/>
  <c r="E60" i="16"/>
  <c r="D59" i="16"/>
  <c r="D58" i="16"/>
  <c r="D57" i="16"/>
  <c r="D56" i="16"/>
  <c r="D55" i="16"/>
  <c r="D54" i="16"/>
  <c r="D53" i="16"/>
  <c r="D52" i="16"/>
  <c r="D51" i="16"/>
  <c r="I50" i="16"/>
  <c r="I60" i="16" s="1"/>
  <c r="H50" i="16"/>
  <c r="H60" i="16"/>
  <c r="G50" i="16"/>
  <c r="G60" i="16"/>
  <c r="F50" i="16"/>
  <c r="F60" i="16"/>
  <c r="E50" i="16"/>
  <c r="D50" i="16"/>
  <c r="D49" i="16"/>
  <c r="D48" i="16"/>
  <c r="D46" i="16"/>
  <c r="I45" i="16"/>
  <c r="H45" i="16"/>
  <c r="G45" i="16"/>
  <c r="F45" i="16"/>
  <c r="E45" i="16"/>
  <c r="D45" i="16"/>
  <c r="D44" i="16"/>
  <c r="D43" i="16"/>
  <c r="D42" i="16"/>
  <c r="D41" i="16"/>
  <c r="D40" i="16"/>
  <c r="D39" i="16"/>
  <c r="D38" i="16"/>
  <c r="D37" i="16"/>
  <c r="I36" i="16"/>
  <c r="I47" i="16"/>
  <c r="H36" i="16"/>
  <c r="G36" i="16"/>
  <c r="G47" i="16" s="1"/>
  <c r="F36" i="16"/>
  <c r="F47" i="16" s="1"/>
  <c r="E36" i="16"/>
  <c r="E47" i="16" s="1"/>
  <c r="D35" i="16"/>
  <c r="D34" i="16"/>
  <c r="I33" i="16"/>
  <c r="H33" i="16"/>
  <c r="G33" i="16"/>
  <c r="F33" i="16"/>
  <c r="E33" i="16"/>
  <c r="D33" i="16" s="1"/>
  <c r="D32" i="16"/>
  <c r="D31" i="16"/>
  <c r="D30" i="16"/>
  <c r="D29" i="16"/>
  <c r="D28" i="16"/>
  <c r="D26" i="16"/>
  <c r="D25" i="16"/>
  <c r="D24" i="16"/>
  <c r="D23" i="16"/>
  <c r="D22" i="16"/>
  <c r="D21" i="16"/>
  <c r="D20" i="16"/>
  <c r="I19" i="16"/>
  <c r="H19" i="16"/>
  <c r="G19" i="16"/>
  <c r="F19" i="16"/>
  <c r="D19" i="16" s="1"/>
  <c r="E19" i="16"/>
  <c r="D18" i="16"/>
  <c r="D17" i="16"/>
  <c r="D16" i="16"/>
  <c r="D15" i="16"/>
  <c r="I14" i="16"/>
  <c r="I27" i="16"/>
  <c r="I75" i="16" s="1"/>
  <c r="I89" i="16" s="1"/>
  <c r="H14" i="16"/>
  <c r="H27" i="16" s="1"/>
  <c r="G14" i="16"/>
  <c r="G27" i="16" s="1"/>
  <c r="F14" i="16"/>
  <c r="F27" i="16" s="1"/>
  <c r="F75" i="16" s="1"/>
  <c r="F89" i="16" s="1"/>
  <c r="E14" i="16"/>
  <c r="D13" i="16"/>
  <c r="D12" i="16"/>
  <c r="D11" i="16"/>
  <c r="D10" i="16"/>
  <c r="D9" i="16"/>
  <c r="D8" i="16"/>
  <c r="E22" i="13"/>
  <c r="F22" i="13"/>
  <c r="D13" i="13"/>
  <c r="F13" i="15"/>
  <c r="D13" i="15"/>
  <c r="C13" i="15"/>
  <c r="E12" i="15"/>
  <c r="E11" i="15"/>
  <c r="E10" i="15"/>
  <c r="E9" i="15"/>
  <c r="E8" i="15"/>
  <c r="D22" i="13"/>
  <c r="I24" i="12"/>
  <c r="H24" i="12"/>
  <c r="G24" i="12"/>
  <c r="F24" i="12"/>
  <c r="E24" i="12"/>
  <c r="J23" i="12"/>
  <c r="J20" i="12"/>
  <c r="D22" i="11"/>
  <c r="C22" i="11"/>
  <c r="B8" i="8"/>
  <c r="B9" i="8"/>
  <c r="B10" i="8"/>
  <c r="B11" i="8"/>
  <c r="B12" i="8"/>
  <c r="B13" i="8"/>
  <c r="B14" i="8"/>
  <c r="B15" i="8"/>
  <c r="B16" i="8"/>
  <c r="B17" i="8"/>
  <c r="B18" i="8"/>
  <c r="B19" i="8"/>
  <c r="B20" i="8"/>
  <c r="B21" i="8"/>
  <c r="B22" i="8"/>
  <c r="B23" i="8"/>
  <c r="B24" i="8"/>
  <c r="B25" i="8"/>
  <c r="B26" i="8"/>
  <c r="B27" i="8"/>
  <c r="B28" i="8"/>
  <c r="B29" i="8"/>
  <c r="B30" i="8"/>
  <c r="B31" i="8"/>
  <c r="B32" i="8"/>
  <c r="B33" i="8"/>
  <c r="B34" i="8"/>
  <c r="B35" i="8"/>
  <c r="B36" i="8"/>
  <c r="B37" i="8"/>
  <c r="B38" i="8"/>
  <c r="B39" i="8"/>
  <c r="B40" i="8"/>
  <c r="B41" i="8"/>
  <c r="B42" i="8"/>
  <c r="B43" i="8"/>
  <c r="B44" i="8"/>
  <c r="B45" i="8"/>
  <c r="B46" i="8"/>
  <c r="B47" i="8"/>
  <c r="B48" i="8"/>
  <c r="B49" i="8"/>
  <c r="B50" i="8"/>
  <c r="B51" i="8"/>
  <c r="B52" i="8"/>
  <c r="B53" i="8"/>
  <c r="B54" i="8"/>
  <c r="B55" i="8"/>
  <c r="B56" i="8"/>
  <c r="B7" i="8"/>
  <c r="I57" i="8"/>
  <c r="J57" i="8"/>
  <c r="H57" i="8"/>
  <c r="G57" i="8"/>
  <c r="F57" i="8"/>
  <c r="E57" i="8"/>
  <c r="D57" i="8"/>
  <c r="C57" i="8"/>
  <c r="H63" i="17"/>
  <c r="H75" i="17" s="1"/>
  <c r="D60" i="16"/>
  <c r="G18" i="7"/>
  <c r="G17" i="7"/>
  <c r="G16" i="7"/>
  <c r="G15" i="7"/>
  <c r="G14" i="7"/>
  <c r="G13" i="7"/>
  <c r="G12" i="7"/>
  <c r="G11" i="7"/>
  <c r="G8" i="7" s="1"/>
  <c r="F8" i="7"/>
  <c r="E8" i="7"/>
  <c r="D8" i="7"/>
  <c r="C8" i="7"/>
  <c r="G37" i="1"/>
  <c r="G36" i="1"/>
  <c r="C36" i="1" s="1"/>
  <c r="H37" i="1"/>
  <c r="F16" i="4"/>
  <c r="H10" i="4"/>
  <c r="G10" i="4"/>
  <c r="F10" i="4"/>
  <c r="E10" i="4"/>
  <c r="D10" i="4"/>
  <c r="C10" i="4"/>
  <c r="I9" i="4"/>
  <c r="I8" i="4"/>
  <c r="I7" i="4"/>
  <c r="I10" i="4"/>
  <c r="C69" i="2"/>
  <c r="D45" i="1" s="1"/>
  <c r="C45" i="1" s="1"/>
  <c r="C7" i="1"/>
  <c r="C8" i="1"/>
  <c r="C10" i="1"/>
  <c r="C12" i="1"/>
  <c r="C14" i="1"/>
  <c r="C15" i="1"/>
  <c r="C16" i="1"/>
  <c r="C18" i="1"/>
  <c r="C20" i="1"/>
  <c r="C21" i="1"/>
  <c r="C22" i="1"/>
  <c r="C23" i="1"/>
  <c r="C24" i="1"/>
  <c r="C25" i="1"/>
  <c r="C27" i="1"/>
  <c r="C28" i="1"/>
  <c r="C29" i="1"/>
  <c r="C30" i="1"/>
  <c r="C33" i="1"/>
  <c r="C34" i="1"/>
  <c r="C35" i="1"/>
  <c r="C39" i="1"/>
  <c r="C40" i="1"/>
  <c r="C41" i="1"/>
  <c r="C44" i="1"/>
  <c r="C6" i="1"/>
  <c r="C8" i="2"/>
  <c r="C9" i="2"/>
  <c r="C10" i="2"/>
  <c r="C11" i="2"/>
  <c r="C14" i="2"/>
  <c r="C15" i="2"/>
  <c r="C16" i="2"/>
  <c r="C17" i="2"/>
  <c r="C20" i="2"/>
  <c r="C21" i="2"/>
  <c r="C22" i="2"/>
  <c r="C23" i="2"/>
  <c r="C26" i="2"/>
  <c r="C13" i="13" s="1"/>
  <c r="C22" i="13" s="1"/>
  <c r="C27" i="2"/>
  <c r="C14" i="13" s="1"/>
  <c r="C28" i="2"/>
  <c r="C15" i="13" s="1"/>
  <c r="C29" i="2"/>
  <c r="C30" i="2"/>
  <c r="C33" i="2"/>
  <c r="C34" i="2"/>
  <c r="C35" i="2"/>
  <c r="C38" i="2"/>
  <c r="C39" i="2"/>
  <c r="C40" i="2"/>
  <c r="C42" i="2"/>
  <c r="C43" i="2"/>
  <c r="C45" i="2"/>
  <c r="C46" i="2"/>
  <c r="C47" i="2"/>
  <c r="C48" i="2"/>
  <c r="C49" i="2"/>
  <c r="C50" i="2"/>
  <c r="C52" i="2"/>
  <c r="C53" i="2"/>
  <c r="C54" i="2"/>
  <c r="C55" i="2"/>
  <c r="C56" i="2"/>
  <c r="C57" i="2"/>
  <c r="C58" i="2"/>
  <c r="C60" i="2"/>
  <c r="C62" i="2"/>
  <c r="C63" i="2"/>
  <c r="C64" i="2"/>
  <c r="C67" i="2"/>
  <c r="C68" i="2"/>
  <c r="C7" i="2"/>
  <c r="H70" i="2"/>
  <c r="H71" i="2"/>
  <c r="H65" i="2"/>
  <c r="H61" i="2"/>
  <c r="H44" i="2"/>
  <c r="H41" i="2"/>
  <c r="H37" i="2"/>
  <c r="H32" i="2"/>
  <c r="H31" i="2"/>
  <c r="H25" i="2"/>
  <c r="H36" i="2" s="1"/>
  <c r="H19" i="2"/>
  <c r="H24" i="2"/>
  <c r="H13" i="2"/>
  <c r="H12" i="2"/>
  <c r="H18" i="2" s="1"/>
  <c r="G70" i="2"/>
  <c r="G71" i="2"/>
  <c r="G65" i="2"/>
  <c r="G61" i="2"/>
  <c r="G44" i="2"/>
  <c r="G41" i="2"/>
  <c r="G37" i="2"/>
  <c r="G32" i="2"/>
  <c r="G36" i="2" s="1"/>
  <c r="G31" i="2"/>
  <c r="G25" i="2"/>
  <c r="G19" i="2"/>
  <c r="G24" i="2"/>
  <c r="G13" i="2"/>
  <c r="G12" i="2"/>
  <c r="F70" i="2"/>
  <c r="F71" i="2"/>
  <c r="F65" i="2"/>
  <c r="F61" i="2"/>
  <c r="F44" i="2"/>
  <c r="F41" i="2"/>
  <c r="F37" i="2"/>
  <c r="F32" i="2"/>
  <c r="F31" i="2"/>
  <c r="F25" i="2"/>
  <c r="C25" i="2" s="1"/>
  <c r="F19" i="2"/>
  <c r="F24" i="2"/>
  <c r="F13" i="2"/>
  <c r="F12" i="2"/>
  <c r="C12" i="2" s="1"/>
  <c r="E70" i="2"/>
  <c r="E71" i="2"/>
  <c r="E65" i="2"/>
  <c r="E61" i="2"/>
  <c r="C61" i="2" s="1"/>
  <c r="E44" i="2"/>
  <c r="E41" i="2"/>
  <c r="E37" i="2"/>
  <c r="E32" i="2"/>
  <c r="E31" i="2"/>
  <c r="E25" i="2"/>
  <c r="E19" i="2"/>
  <c r="E24" i="2"/>
  <c r="E13" i="2"/>
  <c r="E12" i="2"/>
  <c r="D70" i="2"/>
  <c r="D71" i="2"/>
  <c r="C71" i="2" s="1"/>
  <c r="D65" i="2"/>
  <c r="D61" i="2"/>
  <c r="D44" i="2"/>
  <c r="D41" i="2"/>
  <c r="C41" i="2" s="1"/>
  <c r="D37" i="2"/>
  <c r="D32" i="2"/>
  <c r="C32" i="2" s="1"/>
  <c r="D31" i="2"/>
  <c r="D25" i="2"/>
  <c r="D19" i="2"/>
  <c r="D24" i="2" s="1"/>
  <c r="C24" i="2" s="1"/>
  <c r="D13" i="2"/>
  <c r="C13" i="2" s="1"/>
  <c r="D12" i="2"/>
  <c r="H46" i="1"/>
  <c r="H47" i="1" s="1"/>
  <c r="H38" i="1"/>
  <c r="H32" i="1"/>
  <c r="H19" i="1"/>
  <c r="H13" i="1"/>
  <c r="H11" i="1"/>
  <c r="H9" i="1"/>
  <c r="H17" i="1" s="1"/>
  <c r="G46" i="1"/>
  <c r="G47" i="1"/>
  <c r="G38" i="1"/>
  <c r="G42" i="1"/>
  <c r="G32" i="1"/>
  <c r="G19" i="1"/>
  <c r="G26" i="1" s="1"/>
  <c r="G13" i="1"/>
  <c r="G17" i="1" s="1"/>
  <c r="G43" i="1" s="1"/>
  <c r="G48" i="1" s="1"/>
  <c r="G11" i="1"/>
  <c r="G9" i="1"/>
  <c r="F46" i="1"/>
  <c r="F47" i="1"/>
  <c r="F38" i="1"/>
  <c r="F42" i="1"/>
  <c r="F37" i="1"/>
  <c r="F31" i="1"/>
  <c r="F32" i="1" s="1"/>
  <c r="F19" i="1"/>
  <c r="F26" i="1" s="1"/>
  <c r="F13" i="1"/>
  <c r="F17" i="1" s="1"/>
  <c r="F11" i="1"/>
  <c r="F9" i="1"/>
  <c r="E46" i="1"/>
  <c r="E47" i="1"/>
  <c r="E38" i="1"/>
  <c r="E42" i="1"/>
  <c r="E37" i="1"/>
  <c r="E19" i="1"/>
  <c r="E26" i="1"/>
  <c r="E13" i="1"/>
  <c r="E17" i="1" s="1"/>
  <c r="E11" i="1"/>
  <c r="E9" i="1"/>
  <c r="D46" i="1"/>
  <c r="D47" i="1"/>
  <c r="D38" i="1"/>
  <c r="D42" i="1"/>
  <c r="D37" i="1"/>
  <c r="D32" i="1"/>
  <c r="D19" i="1"/>
  <c r="D26" i="1"/>
  <c r="D13" i="1"/>
  <c r="D11" i="1"/>
  <c r="D9" i="1"/>
  <c r="C9" i="1"/>
  <c r="C11" i="1"/>
  <c r="C46" i="1"/>
  <c r="G18" i="2"/>
  <c r="G66" i="2" s="1"/>
  <c r="G72" i="2" s="1"/>
  <c r="F36" i="2"/>
  <c r="C44" i="2"/>
  <c r="F18" i="2"/>
  <c r="C37" i="2"/>
  <c r="C65" i="2"/>
  <c r="C19" i="2"/>
  <c r="E18" i="2"/>
  <c r="E36" i="2"/>
  <c r="C70" i="2"/>
  <c r="D18" i="2"/>
  <c r="C18" i="2" s="1"/>
  <c r="G59" i="2"/>
  <c r="E51" i="2"/>
  <c r="D59" i="2"/>
  <c r="P32" i="14" l="1"/>
  <c r="E72" i="20"/>
  <c r="C72" i="20" s="1"/>
  <c r="C66" i="20"/>
  <c r="C37" i="1"/>
  <c r="B61" i="8"/>
  <c r="C13" i="1"/>
  <c r="D17" i="1"/>
  <c r="H42" i="1"/>
  <c r="C38" i="1"/>
  <c r="C47" i="1"/>
  <c r="C42" i="1"/>
  <c r="F51" i="2"/>
  <c r="F59" i="2"/>
  <c r="H59" i="2"/>
  <c r="H75" i="16"/>
  <c r="H89" i="16" s="1"/>
  <c r="E59" i="2"/>
  <c r="C51" i="2"/>
  <c r="E66" i="2"/>
  <c r="E72" i="2" s="1"/>
  <c r="F66" i="2"/>
  <c r="F72" i="2" s="1"/>
  <c r="E32" i="1"/>
  <c r="C31" i="1"/>
  <c r="F43" i="1"/>
  <c r="H26" i="1"/>
  <c r="H43" i="1" s="1"/>
  <c r="C19" i="1"/>
  <c r="C31" i="2"/>
  <c r="D36" i="2"/>
  <c r="C36" i="2" s="1"/>
  <c r="B57" i="8"/>
  <c r="D36" i="16"/>
  <c r="E63" i="17"/>
  <c r="J24" i="12"/>
  <c r="G75" i="16"/>
  <c r="G89" i="16" s="1"/>
  <c r="H47" i="16"/>
  <c r="E13" i="15"/>
  <c r="D47" i="16"/>
  <c r="D74" i="16"/>
  <c r="D53" i="17"/>
  <c r="I74" i="17"/>
  <c r="I75" i="17" s="1"/>
  <c r="D72" i="17"/>
  <c r="E27" i="16"/>
  <c r="D14" i="16"/>
  <c r="D80" i="16"/>
  <c r="E86" i="16"/>
  <c r="D25" i="17"/>
  <c r="C32" i="1" l="1"/>
  <c r="H66" i="2"/>
  <c r="C59" i="2"/>
  <c r="H48" i="1"/>
  <c r="F48" i="1"/>
  <c r="D74" i="17"/>
  <c r="C26" i="1"/>
  <c r="D27" i="16"/>
  <c r="E75" i="16"/>
  <c r="D66" i="2"/>
  <c r="E43" i="1"/>
  <c r="D43" i="1"/>
  <c r="C17" i="1"/>
  <c r="D86" i="16"/>
  <c r="E88" i="16"/>
  <c r="D88" i="16" s="1"/>
  <c r="D63" i="17"/>
  <c r="E75" i="17"/>
  <c r="D75" i="17" s="1"/>
  <c r="H72" i="2" l="1"/>
  <c r="E48" i="1"/>
  <c r="D48" i="1"/>
  <c r="C48" i="1" s="1"/>
  <c r="C43" i="1"/>
  <c r="C66" i="2"/>
  <c r="D72" i="2"/>
  <c r="C72" i="2" s="1"/>
  <c r="E89" i="16"/>
  <c r="D89" i="16" s="1"/>
  <c r="D75" i="16"/>
</calcChain>
</file>

<file path=xl/sharedStrings.xml><?xml version="1.0" encoding="utf-8"?>
<sst xmlns="http://schemas.openxmlformats.org/spreadsheetml/2006/main" count="1772" uniqueCount="884">
  <si>
    <t>Berhida Város Önkormányzata</t>
  </si>
  <si>
    <t>Sor-
szám</t>
  </si>
  <si>
    <t>Rovat megnevezése</t>
  </si>
  <si>
    <t>Eredeti előirányzat</t>
  </si>
  <si>
    <t>Személyi juttatások (K1)</t>
  </si>
  <si>
    <t>Munkaadókat terhelő járulékok és szociális hozzájárulási adó (K2)</t>
  </si>
  <si>
    <t>Dologi kiadások (K3)</t>
  </si>
  <si>
    <t>Családi támogatások (K42)</t>
  </si>
  <si>
    <t>ebből:  az egyéb pénzbeli és természetbeni gyermekvédelmi támogatások  (K42132)</t>
  </si>
  <si>
    <t>Intézményi ellátottak pénzbeli juttatásai (K47)</t>
  </si>
  <si>
    <t>ebből: oktatásban résztvevők pénzbeli juttatásai (K471)</t>
  </si>
  <si>
    <t>Egyéb nem intézményi ellátások (K48)</t>
  </si>
  <si>
    <t>ebből: köztemetés [Szoctv. 48.§] (K48123)</t>
  </si>
  <si>
    <t>ebből: települési támogatás [Szoctv. 45. §], (K48122)</t>
  </si>
  <si>
    <t>ebből: önkorm. Saját hatáskörben adott (K48139)</t>
  </si>
  <si>
    <t>Ellátottak pénzbeli juttatásai (K4)</t>
  </si>
  <si>
    <t>Elvonások és befizetések  (K5023)</t>
  </si>
  <si>
    <t>Egyéb működési célú támogatások államháztartáson belülre (K506)</t>
  </si>
  <si>
    <t>ebből: egyéb fejezeti kezelésű előirányzatok (K506132)</t>
  </si>
  <si>
    <t>ebből: elkülönített állami pénzalap   (K50615)</t>
  </si>
  <si>
    <t>ebből: önkormányzatok és költségv-i szerveik K50616)</t>
  </si>
  <si>
    <t>ebből: társulások és költségvetési szerveik (K50617)</t>
  </si>
  <si>
    <t>Egyéb működési célú támogatások államháztartáson kívülre non-profit szervezet (K512142)</t>
  </si>
  <si>
    <t>Tartalékok (K51311)</t>
  </si>
  <si>
    <t>Egyéb működési célú kiadások (K5)</t>
  </si>
  <si>
    <t>Immateriális javak beszerzése, lét (K611)</t>
  </si>
  <si>
    <t>Ingatlanok beszerzése, létesítése (K621)</t>
  </si>
  <si>
    <t>Informatikai eszközök beszerzése, létesítése (K631)</t>
  </si>
  <si>
    <t>Egyéb tárgyi eszközök beszerzése, létesítése (K641)</t>
  </si>
  <si>
    <t>Beruházási célú előzetesen felszámított általános forgalmi adó (K671)</t>
  </si>
  <si>
    <t>Beruházások (K6)</t>
  </si>
  <si>
    <t>Ingatlanok felújítása (K711)</t>
  </si>
  <si>
    <t>Informatikai eszköz felújítása (K7211)</t>
  </si>
  <si>
    <t>Egyéb tárgyi eszközök felújítása  (K731)</t>
  </si>
  <si>
    <t>Felújítási célú előzetesen felszámított általános forgalmi adó (K741)</t>
  </si>
  <si>
    <t>Felújítások (K7)</t>
  </si>
  <si>
    <t>Egyéb felhalmozási célú támogatások államháztartáson kívülre (K89)</t>
  </si>
  <si>
    <t>ebből: egyházi jogi személyek (K89)</t>
  </si>
  <si>
    <t>ebből: nonprofit gazdasági társaságok (K89)</t>
  </si>
  <si>
    <t>ebből:önkormányzati többségi tulajdonú nem pénzügyi vállalkozások (K89)</t>
  </si>
  <si>
    <t>Egyéb felhalmozási célú kiadások (K8)</t>
  </si>
  <si>
    <t>Költségvetési kiadások (K1-K8)</t>
  </si>
  <si>
    <t>Államháztartáson belüli megelőlegezések visszafizetése (K914)</t>
  </si>
  <si>
    <t>Központi, irányító szervi támogatások folyósítása (K915)</t>
  </si>
  <si>
    <t>Belföldi finanszírozás kiadásai (K91)</t>
  </si>
  <si>
    <t>Finanszírozási kiadások (K9)</t>
  </si>
  <si>
    <t>MINDÖSSZESEN:</t>
  </si>
  <si>
    <t>Összesen</t>
  </si>
  <si>
    <t>Önkormányzat</t>
  </si>
  <si>
    <t>Hivatal</t>
  </si>
  <si>
    <t>TESZ</t>
  </si>
  <si>
    <t>Kultúr</t>
  </si>
  <si>
    <t>Süni</t>
  </si>
  <si>
    <t>Hétszín</t>
  </si>
  <si>
    <t>Helyi önkormányzatok működésének általános támogatása (B1111)</t>
  </si>
  <si>
    <t>Települési önkormányzatok egyes köznevelési feladatainak támogatása (B1121)</t>
  </si>
  <si>
    <t>Települési önkormányzatok szociális, gyermekjóléti  és gyermekétkeztetési feladatainak támogatása (B1131)</t>
  </si>
  <si>
    <t>Települési önkormányzatok kulturális feladatainak támogatása (B1141)</t>
  </si>
  <si>
    <t>Működési célú költségvetési támogatások és kiegészítő támogatások (B1151)</t>
  </si>
  <si>
    <t>Önkormányzatok működési támogatásai (B11)</t>
  </si>
  <si>
    <t>Egyéb működési célú támogatások bevételei államháztartáson belülről (B16)</t>
  </si>
  <si>
    <t>ebből: egyéb fejezeti kezelésű előirányzatok (B16132)</t>
  </si>
  <si>
    <t>ebből: társadalombiztosítás pénzügyi alapjai (B1614)</t>
  </si>
  <si>
    <t>ebből: elkülönített állami pénzal (B1615)</t>
  </si>
  <si>
    <t>ebből: önkormányzat és kv-i szerveik (B 1616)</t>
  </si>
  <si>
    <t>Működési célú támogatások államháztartáson belülről (B1)</t>
  </si>
  <si>
    <t>Felhalmozási célú önkormányzati támogatások (B21)</t>
  </si>
  <si>
    <t>ebből egyéb központi fc tám (B2119)</t>
  </si>
  <si>
    <t>ebből: egyéb fejezeti kezelésű előirányzatok fc (B2513)</t>
  </si>
  <si>
    <t>ebből: elkülönített állami pénzal fc (B2515)</t>
  </si>
  <si>
    <t>ebből: önkorm és kv-i szervek fc tám (B2516)</t>
  </si>
  <si>
    <t>Felhalmozási célú támogatások államháztartáson belülről (B2)</t>
  </si>
  <si>
    <t>Vagyoni tipusú adók (B34)</t>
  </si>
  <si>
    <t>ebből: építményadó  (B34111)</t>
  </si>
  <si>
    <t>ebből: magánszemélyek kommunális adója (B34114)</t>
  </si>
  <si>
    <t>Értékesítési és forgalmi adók iparűzési adó (B351121)</t>
  </si>
  <si>
    <t>Gépjárműadó (B354121)</t>
  </si>
  <si>
    <t>Egyéb áruhasználati és szolgáltatási adók, környezetterh díj (B355122)</t>
  </si>
  <si>
    <t>Termékek és szolgáltatások adói  (B35)</t>
  </si>
  <si>
    <t>Egyéb közhatalmi bevételek (B36)</t>
  </si>
  <si>
    <t>ebből: szabálysértési pénz- és helyszíni bírság és a közlekedési szabályszegések után kiszabott közigazgatási bírság helyi önkormányzatot megillető része (B361225)</t>
  </si>
  <si>
    <t>ebből: egyéb bírság (B361229)</t>
  </si>
  <si>
    <t>ebből: egyéb települési adók (B36128)</t>
  </si>
  <si>
    <t>Közhatalmi bevételek (B3)</t>
  </si>
  <si>
    <t>Szolgáltatások (B4021)</t>
  </si>
  <si>
    <t>ebből: alkalmazottak térítési díj (B40211)</t>
  </si>
  <si>
    <t>ebből: bérleti díj bev (B40212)</t>
  </si>
  <si>
    <t>ebből: egyéb szolgáltatás (40214)</t>
  </si>
  <si>
    <t>Közvetített szolgáltatások ellenértéke  (B403)</t>
  </si>
  <si>
    <t>ebből: államháztartáson belül (B40311)</t>
  </si>
  <si>
    <t>ebből: államháztartáson kívül (B40312)</t>
  </si>
  <si>
    <t>Tulajdonosi bevételek (B404)</t>
  </si>
  <si>
    <t>ebből: önkormányzati vagyon üzemeltetéséből, koncesszióból származó bevétel (B404131)</t>
  </si>
  <si>
    <t>ebből: önkormányzati vagyon vagyonkezelésbe adásából származó bevétel (B404133)</t>
  </si>
  <si>
    <t>ebből: egy önk-i vagyon bérbeadásából (404134)</t>
  </si>
  <si>
    <t>ebből egyéb önkorm vagyon haszonbérbeadásából (B404135)</t>
  </si>
  <si>
    <t>ebből: egy önk tulajdonosi bevétel (B404139)</t>
  </si>
  <si>
    <t>Ellátási díjak (B40511)</t>
  </si>
  <si>
    <t>Kiszámlázott általános forgalmi adó (B40611)</t>
  </si>
  <si>
    <t>Általános forgalmi adó visszatérítése (B4071)</t>
  </si>
  <si>
    <t>Egyéb kapott (járó) kamatok és kamatjellegű bevételek ÁHK(B408129)</t>
  </si>
  <si>
    <t>Más egyéb pénzügyi műveletek bevételei (B4092)</t>
  </si>
  <si>
    <t>ebből: valuta és deviza eszközök realizált árfolyamnyeresége (B4092)</t>
  </si>
  <si>
    <t>Egyéb pénzügyi műveletek bevételei B409199)</t>
  </si>
  <si>
    <t>Biztosító által fizetett kártérítés (B4101)</t>
  </si>
  <si>
    <t>Egyéb működési bevételek (B411199)</t>
  </si>
  <si>
    <t>Működési bevételek (B4)</t>
  </si>
  <si>
    <t>Ingatlanok értékesítése (B52)</t>
  </si>
  <si>
    <t>Felhalmozási bevételek (B5)</t>
  </si>
  <si>
    <t>Felhalmozási célú visszatérítendő támogatások, kölcsönök visszatérülése államháztartáson kívülről (B74)</t>
  </si>
  <si>
    <t>ebből: háztartások (B74)</t>
  </si>
  <si>
    <t>Egyéb felhalmozási célú átvett pénzeszközök (B75)</t>
  </si>
  <si>
    <t>Felhalmozási célú átvett pénzeszközök (B7)</t>
  </si>
  <si>
    <t>Költségvetési bevételek (B1-B7)</t>
  </si>
  <si>
    <t>Előző év költségvetési maradványának igénybevétele (B8131)</t>
  </si>
  <si>
    <t>Államháztartáson belüli megelőlegezések (B814)</t>
  </si>
  <si>
    <t>Belföldi finanszírozás bevételei (B81)</t>
  </si>
  <si>
    <t>Finanszírozási bevételek  (B8)</t>
  </si>
  <si>
    <t xml:space="preserve">állami támogatások részletezése </t>
  </si>
  <si>
    <t>2016. évi költségvetés</t>
  </si>
  <si>
    <t>Bevételek</t>
  </si>
  <si>
    <t>Kiadások</t>
  </si>
  <si>
    <t>Ft-ban</t>
  </si>
  <si>
    <t>Irányító szervi támogatás B816</t>
  </si>
  <si>
    <t>1.a melléklet</t>
  </si>
  <si>
    <t>IPA alap</t>
  </si>
  <si>
    <t>elvonás</t>
  </si>
  <si>
    <t>0,55 %-nak</t>
  </si>
  <si>
    <t>30 %-a</t>
  </si>
  <si>
    <t>75 %-a</t>
  </si>
  <si>
    <t>1 lakosra jutó adóerőképesség</t>
  </si>
  <si>
    <t>Önkorm</t>
  </si>
  <si>
    <t>Vilonyai Óvoda</t>
  </si>
  <si>
    <t>Csal.Szolg</t>
  </si>
  <si>
    <t>fő</t>
  </si>
  <si>
    <t>beszámítás</t>
  </si>
  <si>
    <t>2017 tényl</t>
  </si>
  <si>
    <t>Rovatrend</t>
  </si>
  <si>
    <t>Forint</t>
  </si>
  <si>
    <t xml:space="preserve">Önkormányzatok működési támogatásai      </t>
  </si>
  <si>
    <t>1.)Helyi önkormányzatok működésének általános támogatása</t>
  </si>
  <si>
    <t>B111</t>
  </si>
  <si>
    <t>Önkormányzati hivatal működésének támogatása</t>
  </si>
  <si>
    <t>Település üzemeltetés: zöldterület-gazdálkodás</t>
  </si>
  <si>
    <t xml:space="preserve">                                    közvilágítás fenntartása</t>
  </si>
  <si>
    <t xml:space="preserve">                                    köztemető fenntartással kapcs fel</t>
  </si>
  <si>
    <t xml:space="preserve">                                   közutak fenntartásának támog</t>
  </si>
  <si>
    <t>Egyéb kötelező önkormányzati feladatok</t>
  </si>
  <si>
    <t>Lakott külterülettel kapcs feladatok</t>
  </si>
  <si>
    <t>2015. évről áthúzódó bérkompenzáció</t>
  </si>
  <si>
    <t>2.)Települési önkorm. Egyes köznevelési feladatainak támoga</t>
  </si>
  <si>
    <t>B112</t>
  </si>
  <si>
    <t>óvodapedagógusok bértámogatása  8 hó</t>
  </si>
  <si>
    <t>óvodaped munkáját közvetlenül segítők bértámogatása  8 hó</t>
  </si>
  <si>
    <t>óvodapedagógusok bértámogatása  4 hó</t>
  </si>
  <si>
    <t>óvodaped munkáját közvetlenül segítők bértámogatása  4 hó</t>
  </si>
  <si>
    <t>óvodapedagógusok bértámog KIEGÉSZÍTÉS  3 hó</t>
  </si>
  <si>
    <t>Óvoda működtetési támogatás 8 hó</t>
  </si>
  <si>
    <t>Óvoda működtetési támogatás 4 hó</t>
  </si>
  <si>
    <t xml:space="preserve">Kieg tám. Óv pedag minősítéséhez II. kategóriába sorolt </t>
  </si>
  <si>
    <t xml:space="preserve">                                                        Mesterped kategóriába sorolt</t>
  </si>
  <si>
    <t>Köznevelési intézmények m űködt kapcs támogatás</t>
  </si>
  <si>
    <t>3.) Tel önk szociális, gyermekjóléti és gyermekétk fel tám</t>
  </si>
  <si>
    <t>B113</t>
  </si>
  <si>
    <t>gyermekétkeztetés szempontjából elismert dolgozók bértámog</t>
  </si>
  <si>
    <t xml:space="preserve">gyermekétkeztetés üzemeltetési támogatása  </t>
  </si>
  <si>
    <t>szünidei gyermekétkeztetés</t>
  </si>
  <si>
    <t xml:space="preserve">Hozzájárulás pénzbeli szociális ellátásokhoz </t>
  </si>
  <si>
    <t>Bölcsődei ellátás</t>
  </si>
  <si>
    <t>bölcsődei ellátás hátrányos helyzetű gyermek</t>
  </si>
  <si>
    <t>Családsegítés  B: 6118   Vi: 662 = 6780 fő           (6072,671)</t>
  </si>
  <si>
    <t>gyermekjóléti szolgálat</t>
  </si>
  <si>
    <t>Családsegítés  Kiegészítő  támog.</t>
  </si>
  <si>
    <t xml:space="preserve">gyermekjóléti szolg. Kiegészítő  támog. 0-17 B: 1292   Vi: 128 </t>
  </si>
  <si>
    <t>Családsegítés és gyermekjóléti szolgáltatás</t>
  </si>
  <si>
    <t>szociális étkeztetés</t>
  </si>
  <si>
    <t>házi segítségnyújtás</t>
  </si>
  <si>
    <t>időskorúak nappali ellátása</t>
  </si>
  <si>
    <t>4.) Tel önk kulturális feladatainak támogatása</t>
  </si>
  <si>
    <t>B114</t>
  </si>
  <si>
    <t>könyvtári és közművelődési feladat tám Berhida: 6118 fő</t>
  </si>
  <si>
    <t>3.  melléklet</t>
  </si>
  <si>
    <t xml:space="preserve">Költségvetési szervek engedélyezett létszám kerete </t>
  </si>
  <si>
    <t>2017. évi költségvetés</t>
  </si>
  <si>
    <t>A</t>
  </si>
  <si>
    <t>B</t>
  </si>
  <si>
    <t>C</t>
  </si>
  <si>
    <t>D</t>
  </si>
  <si>
    <t>E</t>
  </si>
  <si>
    <t>F</t>
  </si>
  <si>
    <t>G</t>
  </si>
  <si>
    <t>H</t>
  </si>
  <si>
    <t>BEVÉTELI JOGCÍMEK</t>
  </si>
  <si>
    <t>Kultúrház</t>
  </si>
  <si>
    <t>Műv.ház</t>
  </si>
  <si>
    <t>TESZ, közf.</t>
  </si>
  <si>
    <t>Köz Önk.Hiv.</t>
  </si>
  <si>
    <t>ÖSSZESEN</t>
  </si>
  <si>
    <t>Intézm.létszámkeret  fő:</t>
  </si>
  <si>
    <t>2017.03.20-10.31-ig párhuz fogl</t>
  </si>
  <si>
    <t xml:space="preserve"> + 6-8 órás közfoglalk létsz</t>
  </si>
  <si>
    <t>LÉTSZÁMKERET összesen:</t>
  </si>
  <si>
    <t xml:space="preserve">Önkormányzati létszámkeret </t>
  </si>
  <si>
    <t>a.) polgármester</t>
  </si>
  <si>
    <t>b.) alpolgármester</t>
  </si>
  <si>
    <t>c.) önkormányzati képviselők</t>
  </si>
  <si>
    <t>d.) védőnők</t>
  </si>
  <si>
    <t>Összesen:</t>
  </si>
  <si>
    <t>2/a. melléklet</t>
  </si>
  <si>
    <t>Felújítások</t>
  </si>
  <si>
    <t>Eredeti előir</t>
  </si>
  <si>
    <t>ÖNK Süni óvoda tető felújítás adósságkonsz pály+kieg kv-i m</t>
  </si>
  <si>
    <t>ÖNK Önk Hivatal vizesblokk felújítás kv-i mar</t>
  </si>
  <si>
    <t>TESZ jármű felújítás</t>
  </si>
  <si>
    <t>ÖH informatikai eszköz felújítás</t>
  </si>
  <si>
    <t>ÖNK Pgytp 1848-49 emlékmű felújítás</t>
  </si>
  <si>
    <t>2/b. melléklet</t>
  </si>
  <si>
    <t>Beruházások</t>
  </si>
  <si>
    <t>ÖNK intézményi beruházásokhoz kapcs tervek   kv-i m</t>
  </si>
  <si>
    <t>ÖNK Veszprémi-Orgona út között telkek villamosterv  kv-i m</t>
  </si>
  <si>
    <t>ÖNK TESZ telephely vásárlás</t>
  </si>
  <si>
    <t>ÖH imm javak + áfa</t>
  </si>
  <si>
    <t>TESZ imm javak +áfa</t>
  </si>
  <si>
    <t>Kultúrház könyv beszerzés (éven túli)</t>
  </si>
  <si>
    <t>TESZ informatikai eszközök+áfa</t>
  </si>
  <si>
    <t>ÖH informatikai eszközök + áfa</t>
  </si>
  <si>
    <t>ÖH egyéb gép, berend + áfa</t>
  </si>
  <si>
    <t>ÖNK önkormányzati WEB lap készítés</t>
  </si>
  <si>
    <t>ÖNK Péti úti temető urnafal építés</t>
  </si>
  <si>
    <t>TESZ hosszú közfoglalkoztatás eszközbeszerzés</t>
  </si>
  <si>
    <t>ÖNK közkutak vízmérő kialakítási munkák HKA</t>
  </si>
  <si>
    <t>ÖNK út-járda felújítások+műsz ell kv-i m ad. Konsz II.pály</t>
  </si>
  <si>
    <t>adatok Ft-ban</t>
  </si>
  <si>
    <t>ÖNK Jázmin 1.. szolg. Lakás ablakcsere</t>
  </si>
  <si>
    <t xml:space="preserve">ÖNK Jázmin u. 2 db garázsajtó </t>
  </si>
  <si>
    <t>ÖNK Hunyadi tér orvosi rendelő felújítás</t>
  </si>
  <si>
    <t>ÖNK pályázatokhoz kapcsolódó tervek</t>
  </si>
  <si>
    <t>ÖNK közvilágítás korszerűsítés kiviteli terv</t>
  </si>
  <si>
    <t xml:space="preserve">ÖNK külterületi utak pályázat tervek </t>
  </si>
  <si>
    <t xml:space="preserve">Süni Óvoda konyhai eszközök </t>
  </si>
  <si>
    <t>Süni egyéb tárgyi eszköz felújítás</t>
  </si>
  <si>
    <t>Süni egyéb óvodai tárgyi eszköz + áfa</t>
  </si>
  <si>
    <t>Kultúrház egyéb tárgyi eszköz  pály-hoz önrész</t>
  </si>
  <si>
    <t>ÖNK közvilágítási lámpatestek beszerzése (napelemes stb…)</t>
  </si>
  <si>
    <t xml:space="preserve">TESZ egyéb tárgyi eszközök beszerz út-híd </t>
  </si>
  <si>
    <t>TESZ egyéb te+áfa zöldterület (padok, kerékgumi stb)</t>
  </si>
  <si>
    <t>TESZ padok, kuka köztemető</t>
  </si>
  <si>
    <t>TESZ egyéb gép, berendezés szekrények + áfa</t>
  </si>
  <si>
    <t>ÖNK inform eszköz  modem</t>
  </si>
  <si>
    <t>ÖNK egyéb tárgyi eszköz (vérszáll. hűtőtáska)</t>
  </si>
  <si>
    <t>ellátottak pénzbeli juttatásai</t>
  </si>
  <si>
    <t>6. melléklet</t>
  </si>
  <si>
    <t>2017. év</t>
  </si>
  <si>
    <t>adatok ezer Ft-ban</t>
  </si>
  <si>
    <t xml:space="preserve">B </t>
  </si>
  <si>
    <t>Szociális jogcímek</t>
  </si>
  <si>
    <t>átruházott hatáskört gyakorló</t>
  </si>
  <si>
    <t>Képvis.test.jogk.</t>
  </si>
  <si>
    <t>Jegyzői jogk.</t>
  </si>
  <si>
    <t>Összes</t>
  </si>
  <si>
    <t>polgármester</t>
  </si>
  <si>
    <t>Humán Biz.</t>
  </si>
  <si>
    <t>előirányzat</t>
  </si>
  <si>
    <t>Pénzbeli ellátások összesen</t>
  </si>
  <si>
    <t>Települési támogatás</t>
  </si>
  <si>
    <t>Nem intézményi ell. Ebből</t>
  </si>
  <si>
    <t>Gyermekvéd.támog.</t>
  </si>
  <si>
    <t>Lakhatási támog</t>
  </si>
  <si>
    <t>Temetési segély</t>
  </si>
  <si>
    <t xml:space="preserve">Átmeneti segély </t>
  </si>
  <si>
    <t>Köztemetés</t>
  </si>
  <si>
    <t>Intézményi ell., oktatásban részt  vevők</t>
  </si>
  <si>
    <t>Arany János ösztöndíj</t>
  </si>
  <si>
    <t>Bursa Hung. (ösztöndíj tám)</t>
  </si>
  <si>
    <t>1. melléklet</t>
  </si>
  <si>
    <t>2. melléklet</t>
  </si>
  <si>
    <t xml:space="preserve">                                                                            BERHIDA VÁROS ÖNKORMÁNYZATA</t>
  </si>
  <si>
    <t>2/c melléklet</t>
  </si>
  <si>
    <t>I</t>
  </si>
  <si>
    <t>J</t>
  </si>
  <si>
    <t xml:space="preserve">személyi </t>
  </si>
  <si>
    <t>járulék</t>
  </si>
  <si>
    <t xml:space="preserve">                                    BERHIDA VÁROS ÖNKORMÁNYZATA</t>
  </si>
  <si>
    <t>4. melléklet</t>
  </si>
  <si>
    <t>a működési és felhalmozási célú bevételi és kiadási előirányzatokról</t>
  </si>
  <si>
    <t xml:space="preserve">A </t>
  </si>
  <si>
    <t xml:space="preserve">D </t>
  </si>
  <si>
    <t xml:space="preserve">E </t>
  </si>
  <si>
    <t>BEVÉTELI TERV</t>
  </si>
  <si>
    <t>KIADÁSI TERV</t>
  </si>
  <si>
    <t>I.</t>
  </si>
  <si>
    <t>Működési célú bevételi terv</t>
  </si>
  <si>
    <t>Működési célú kiadási terv</t>
  </si>
  <si>
    <t>a.)</t>
  </si>
  <si>
    <t>Műk c támogatások áht belülről</t>
  </si>
  <si>
    <t>Személyi juttatások</t>
  </si>
  <si>
    <t>b.)</t>
  </si>
  <si>
    <t>Közhatalmi bevételek</t>
  </si>
  <si>
    <t>Munkaadókat t járulékok</t>
  </si>
  <si>
    <t>c.)</t>
  </si>
  <si>
    <t>Működési bevételek</t>
  </si>
  <si>
    <t>Dologi kiadások</t>
  </si>
  <si>
    <t>d.)</t>
  </si>
  <si>
    <t>Működési átvett pénzeszközök</t>
  </si>
  <si>
    <t>Ellátottak pénzbeli jutt</t>
  </si>
  <si>
    <t>e.)</t>
  </si>
  <si>
    <t>Műk. C. maradvány igénybevét.</t>
  </si>
  <si>
    <t>Egyéb műk c kiadások</t>
  </si>
  <si>
    <t>f.)</t>
  </si>
  <si>
    <t>g.)</t>
  </si>
  <si>
    <t xml:space="preserve">          I. Bevételek:</t>
  </si>
  <si>
    <t>I. Kiadások együtt:</t>
  </si>
  <si>
    <t>Működési célú bevételek:</t>
  </si>
  <si>
    <t>Működési egyenleg:</t>
  </si>
  <si>
    <t>II.</t>
  </si>
  <si>
    <t>Felhalmozási célú bevételi terv</t>
  </si>
  <si>
    <t>Felhalmozási célú kiadások:</t>
  </si>
  <si>
    <t>1.)</t>
  </si>
  <si>
    <t>Felhalmozási c támog. Áht-n bel</t>
  </si>
  <si>
    <t>2.)</t>
  </si>
  <si>
    <t>Felhalmozási bevételek</t>
  </si>
  <si>
    <t>3.)</t>
  </si>
  <si>
    <t>Egyéb felhalmozási c átvett pe</t>
  </si>
  <si>
    <t>Egyéb felhalm c kiadások</t>
  </si>
  <si>
    <t>4.)</t>
  </si>
  <si>
    <t>Felhalm c maradvány igénybev</t>
  </si>
  <si>
    <t>5.)</t>
  </si>
  <si>
    <t xml:space="preserve">6.) </t>
  </si>
  <si>
    <t>7.)</t>
  </si>
  <si>
    <t>8.)</t>
  </si>
  <si>
    <t xml:space="preserve">        II. Bevételek:</t>
  </si>
  <si>
    <t>II. Kiadások:</t>
  </si>
  <si>
    <t>Felhalm.célú bevételek:</t>
  </si>
  <si>
    <t>Felhalm. egyenleg:</t>
  </si>
  <si>
    <t>Bevételek összesen (I+II):</t>
  </si>
  <si>
    <t>Kiadások összesen (I+II):</t>
  </si>
  <si>
    <t>iránítószervi támogatás</t>
  </si>
  <si>
    <t>Áht megelőleg visszafiz</t>
  </si>
  <si>
    <t>Össz bevétel</t>
  </si>
  <si>
    <t>Össz Kiadás</t>
  </si>
  <si>
    <t>5. melléklet</t>
  </si>
  <si>
    <t xml:space="preserve">               Közösségi szolgáltatások támogatása </t>
  </si>
  <si>
    <t>I.)   Sporttámogatás működési célú</t>
  </si>
  <si>
    <t>2016. Év</t>
  </si>
  <si>
    <t>Sporttámogatás összesen működési célú:</t>
  </si>
  <si>
    <t>II.)  Egyéb támogatás összesen működési célú</t>
  </si>
  <si>
    <t>III.) Polgárőrség Berhida</t>
  </si>
  <si>
    <t xml:space="preserve">Támogatások összesen működési célú: </t>
  </si>
  <si>
    <t>A támogatások összege a megállapodásokban foglaltak szerint használhatók fel.</t>
  </si>
  <si>
    <t>2017 évi költségvetés</t>
  </si>
  <si>
    <t>2017.évi MÉRLEGTERV</t>
  </si>
  <si>
    <t xml:space="preserve">                               2017. évi költségvetési tervben a költségvetési maradvány igénybevétel és hiány részletezése</t>
  </si>
  <si>
    <t>adatok  Ft-ban</t>
  </si>
  <si>
    <t>kv-i mar finansz célú</t>
  </si>
  <si>
    <t>kv-i maradvány</t>
  </si>
  <si>
    <t>céltart</t>
  </si>
  <si>
    <t>Felújítás</t>
  </si>
  <si>
    <t>Felhalm</t>
  </si>
  <si>
    <t>dologi</t>
  </si>
  <si>
    <t>állami megel</t>
  </si>
  <si>
    <t>HKA</t>
  </si>
  <si>
    <t>tc társulási 2016</t>
  </si>
  <si>
    <t>külterületi utak önrész céltartba</t>
  </si>
  <si>
    <t>Süni Óvoda tető felúj</t>
  </si>
  <si>
    <t>Adósságkonsz pály út-járda felúj+műsz ell</t>
  </si>
  <si>
    <t>állami támogatás elszám. Étkeztetés</t>
  </si>
  <si>
    <t>ingatlan havaria céltartalékba</t>
  </si>
  <si>
    <t>iskola egészségügy Dankáné 2016</t>
  </si>
  <si>
    <t>Hivatal vizesblokk felúk</t>
  </si>
  <si>
    <t>Hunyaditér orvosi rendelő felúj</t>
  </si>
  <si>
    <t>Ady vizesblokk felúj</t>
  </si>
  <si>
    <t>Jázmin u. szolg. Lakás ablakcsere</t>
  </si>
  <si>
    <t>Jázmin u. 2 db garázs ajtó csere</t>
  </si>
  <si>
    <t>Pgytp emlékmű felúj</t>
  </si>
  <si>
    <t>felújítás tervek</t>
  </si>
  <si>
    <t>beruházás tervek</t>
  </si>
  <si>
    <t>közvilágítás kiviteli tervek</t>
  </si>
  <si>
    <t>külterületi utak felúj pály tervek</t>
  </si>
  <si>
    <t>telkek villamosterv</t>
  </si>
  <si>
    <t>TESZ telephely vásárlás</t>
  </si>
  <si>
    <t>betegség megel inf modem</t>
  </si>
  <si>
    <t>betegség megel hűtőtáska</t>
  </si>
  <si>
    <t>WEB lap készítés</t>
  </si>
  <si>
    <t>urnafal készítés</t>
  </si>
  <si>
    <t>TOPOS pályázat Megyei önk díj</t>
  </si>
  <si>
    <t>védőnői szolg. Egyéb eszköz beszerzés</t>
  </si>
  <si>
    <t>Süni eszköz felújítás</t>
  </si>
  <si>
    <t>Hivatal inform eszköz felúj</t>
  </si>
  <si>
    <t>TESZ jármű felúj</t>
  </si>
  <si>
    <t>állami megelőlegezés</t>
  </si>
  <si>
    <t>Lieder 2017 támogatás</t>
  </si>
  <si>
    <t>város üzemeltetési feladat</t>
  </si>
  <si>
    <t>pályázati tartalék</t>
  </si>
  <si>
    <t>Mindösszesen</t>
  </si>
  <si>
    <t>TESZ közfoglak</t>
  </si>
  <si>
    <t>Berhida Város Önkormányzatának</t>
  </si>
  <si>
    <t>Az önkormányzat által adott közvetett támogatások, kedvezmények</t>
  </si>
  <si>
    <t>7.  melléklet</t>
  </si>
  <si>
    <t>Sorszám</t>
  </si>
  <si>
    <t xml:space="preserve">Bevételi jogcím </t>
  </si>
  <si>
    <t xml:space="preserve">Kedvezmény nélkül </t>
  </si>
  <si>
    <t xml:space="preserve">Kedvezmények </t>
  </si>
  <si>
    <t>elérhető</t>
  </si>
  <si>
    <t>összege</t>
  </si>
  <si>
    <t>bevétel  e/Ft</t>
  </si>
  <si>
    <t>e/Ft</t>
  </si>
  <si>
    <t>1.</t>
  </si>
  <si>
    <t>2.</t>
  </si>
  <si>
    <t>3.</t>
  </si>
  <si>
    <t>4.</t>
  </si>
  <si>
    <t>házi gondozás térítési díj</t>
  </si>
  <si>
    <t>idősek nappali ell térítési díj</t>
  </si>
  <si>
    <t>szoc. étkeztetés térítési díj</t>
  </si>
  <si>
    <t>gépjármű adó bevétel</t>
  </si>
  <si>
    <t>5.</t>
  </si>
  <si>
    <t>magánsz kommunális adó bev</t>
  </si>
  <si>
    <t>6.</t>
  </si>
  <si>
    <t>7.</t>
  </si>
  <si>
    <t>8.</t>
  </si>
  <si>
    <t>9.</t>
  </si>
  <si>
    <t>27.</t>
  </si>
  <si>
    <t>8.  melléklet</t>
  </si>
  <si>
    <t>Több éves kihatással járó döntésekből származó kötelezettségek célok szerint, évenkénti bontásban</t>
  </si>
  <si>
    <t>Lejárat és eszközök szerinti bontásban (e/Ft-ban)</t>
  </si>
  <si>
    <t>Kötelezett-</t>
  </si>
  <si>
    <t xml:space="preserve">Lejárat </t>
  </si>
  <si>
    <t xml:space="preserve">Hitel jellege </t>
  </si>
  <si>
    <t>ségváll.</t>
  </si>
  <si>
    <t>éve</t>
  </si>
  <si>
    <t xml:space="preserve">előtti </t>
  </si>
  <si>
    <t>2018.</t>
  </si>
  <si>
    <t>2019.</t>
  </si>
  <si>
    <t>kifizetés</t>
  </si>
  <si>
    <t>Működési célú</t>
  </si>
  <si>
    <t xml:space="preserve">Felhalmozási célú </t>
  </si>
  <si>
    <t>10.</t>
  </si>
  <si>
    <t>11.</t>
  </si>
  <si>
    <t>Összesen: (1+6)</t>
  </si>
  <si>
    <t xml:space="preserve">Az Önkormányzat saját bevételének alakulásáról </t>
  </si>
  <si>
    <t>10.  melléklet</t>
  </si>
  <si>
    <t xml:space="preserve">F </t>
  </si>
  <si>
    <t>2018 év</t>
  </si>
  <si>
    <t>2019 év</t>
  </si>
  <si>
    <t xml:space="preserve">bevételi </t>
  </si>
  <si>
    <t>építmény adó</t>
  </si>
  <si>
    <t>magánszemélyek kommunális adója</t>
  </si>
  <si>
    <t>iparűzési adó</t>
  </si>
  <si>
    <t>önk-i vagyon értékesítésből sz bev</t>
  </si>
  <si>
    <t>osztalék, hozam bevétel</t>
  </si>
  <si>
    <t>tárgyi eszköz és imm jószág értékes sz bev</t>
  </si>
  <si>
    <t>bírság, pótlék és díj bevétel</t>
  </si>
  <si>
    <t>kezességvállalással kapcsolatos megtérülés</t>
  </si>
  <si>
    <t>ELŐIRÁNYZAT FELHASZNÁLÁSI ÜTEMTERV</t>
  </si>
  <si>
    <t>MEGNEVEZÉS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</si>
  <si>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</si>
  <si>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</si>
  <si>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</si>
  <si>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</si>
  <si>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</si>
  <si>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</si>
  <si>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</si>
  <si>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</si>
  <si>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szeptember</t>
  </si>
  <si>
    <t>október</t>
  </si>
  <si>
    <t>november</t>
  </si>
  <si>
    <t>december</t>
  </si>
  <si>
    <t>Ellenőrző sor</t>
  </si>
  <si>
    <t xml:space="preserve">Munkaadókat terhelő járulékok és szociális hozzájárulási adó, </t>
  </si>
  <si>
    <t xml:space="preserve">Dologi kiadások </t>
  </si>
  <si>
    <t>Ellátottak pénzbeli juttatásai</t>
  </si>
  <si>
    <t>Egyéb működési célú kiadások</t>
  </si>
  <si>
    <t xml:space="preserve">Beruházások </t>
  </si>
  <si>
    <t>Egyéb felhalmozási célú támogatások</t>
  </si>
  <si>
    <t>Költségvetési kiadások</t>
  </si>
  <si>
    <t xml:space="preserve">Finanszírozási kiadások </t>
  </si>
  <si>
    <t>ÁHT belüli megelőlegezések visszafiz</t>
  </si>
  <si>
    <t>Irányító szervtől finansz támogatás</t>
  </si>
  <si>
    <t>KIADÁSOK ÖSSZESEN:</t>
  </si>
  <si>
    <t>Működési célú támogatások államháztartáson belül</t>
  </si>
  <si>
    <t>Felhalmozási célú támogatások államháztartáson belülről</t>
  </si>
  <si>
    <t>Működési célú átvett pénzeszközök</t>
  </si>
  <si>
    <t>Felhalmozási célú átvett pénzeszközök</t>
  </si>
  <si>
    <t>Költségvetési bevételek</t>
  </si>
  <si>
    <t>Finanszírozási bevételek</t>
  </si>
  <si>
    <t>Költségvetési maradvány igénybevétele</t>
  </si>
  <si>
    <t>BEVÉTELEK ÖSSZESEN:</t>
  </si>
  <si>
    <t>14.  melléklet</t>
  </si>
  <si>
    <t xml:space="preserve">Az Önkormányzat és az önkormányzati költségvetési szervek európai uniós forrásból megvalósítás alatt lévő projektjei  </t>
  </si>
  <si>
    <t>Sorsz</t>
  </si>
  <si>
    <t>Uniós projekt megnevezése</t>
  </si>
  <si>
    <t>Uniós támogatás</t>
  </si>
  <si>
    <t>Önkormányzati forrás</t>
  </si>
  <si>
    <t>Összes bevétel</t>
  </si>
  <si>
    <t>Kiadás</t>
  </si>
  <si>
    <t>2017. Évi költségvetéséhez</t>
  </si>
  <si>
    <t>2020 év</t>
  </si>
  <si>
    <t>2020.</t>
  </si>
  <si>
    <t>2020. után</t>
  </si>
  <si>
    <t>Rovat
száma</t>
  </si>
  <si>
    <t>Eredeti ei</t>
  </si>
  <si>
    <t>01</t>
  </si>
  <si>
    <t>Helyi önkormányzatok működésének általános támogatása</t>
  </si>
  <si>
    <t>02</t>
  </si>
  <si>
    <t>Települési önkormányzatok egyes köznevelési feladatainak támogatása</t>
  </si>
  <si>
    <t>03</t>
  </si>
  <si>
    <t>Tel önkorm szociális és gyermekjóléti, gyermekétk  feladatainak támogatása</t>
  </si>
  <si>
    <t>04</t>
  </si>
  <si>
    <t>Települési önkormányzatok kulturális feladatainak támogatása</t>
  </si>
  <si>
    <t>05</t>
  </si>
  <si>
    <t>Működési célú költségvetési támogatások és kiegészítő támogatások</t>
  </si>
  <si>
    <t>B115</t>
  </si>
  <si>
    <t>06</t>
  </si>
  <si>
    <t xml:space="preserve">Elszámolásból származó  bevételek </t>
  </si>
  <si>
    <t>B116</t>
  </si>
  <si>
    <t>07</t>
  </si>
  <si>
    <t xml:space="preserve">Önkormányzatok működési támogatásai </t>
  </si>
  <si>
    <t>B11</t>
  </si>
  <si>
    <t>08</t>
  </si>
  <si>
    <t>Elvonások és befizetések bevételei</t>
  </si>
  <si>
    <t>B12</t>
  </si>
  <si>
    <t>09</t>
  </si>
  <si>
    <t>Működési célú garancia- és kezességvállalásból származó megtérülések államháztartáson belülről</t>
  </si>
  <si>
    <t>B13</t>
  </si>
  <si>
    <t>10</t>
  </si>
  <si>
    <t>Működési célú visszatérítendő támogatások, kölcsönök visszatérülése államháztartáson belülről</t>
  </si>
  <si>
    <t>B14</t>
  </si>
  <si>
    <t>11</t>
  </si>
  <si>
    <t>Működési célú visszatérítendő támogatások, kölcsönök igénybevétele államháztartáson belülről</t>
  </si>
  <si>
    <t>B15</t>
  </si>
  <si>
    <t>12</t>
  </si>
  <si>
    <t>Egyéb működési célú támogatások bevételei államháztartáson belülről</t>
  </si>
  <si>
    <t>B16</t>
  </si>
  <si>
    <t xml:space="preserve">  - ebből központi költségvetési szervek</t>
  </si>
  <si>
    <t>B161</t>
  </si>
  <si>
    <t xml:space="preserve">  - ebből Társadalombiztosítási Alapok</t>
  </si>
  <si>
    <t>B162</t>
  </si>
  <si>
    <r>
      <t xml:space="preserve">  - ebből elkülönített állami alapok </t>
    </r>
    <r>
      <rPr>
        <b/>
        <sz val="10"/>
        <color indexed="8"/>
        <rFont val="Arial"/>
        <family val="2"/>
        <charset val="238"/>
      </rPr>
      <t>(MUNKAÜGYI KP  közfoglalk)</t>
    </r>
  </si>
  <si>
    <t>B163</t>
  </si>
  <si>
    <t xml:space="preserve">  - ebből helyi önkormányzatok és költségvetési szerveik</t>
  </si>
  <si>
    <t>B164</t>
  </si>
  <si>
    <t xml:space="preserve">  - ebből társulások és költségvetési szerveik</t>
  </si>
  <si>
    <t>B165</t>
  </si>
  <si>
    <t xml:space="preserve">  - ebből nemzetiségi önkormányzatok és költségvetési szerveik</t>
  </si>
  <si>
    <t>B166</t>
  </si>
  <si>
    <t xml:space="preserve">  - ebből fejezeti kezelésű </t>
  </si>
  <si>
    <t>B167</t>
  </si>
  <si>
    <t>13</t>
  </si>
  <si>
    <t xml:space="preserve">Működési célú támogatások államháztartáson belülről </t>
  </si>
  <si>
    <t>B1</t>
  </si>
  <si>
    <t>14</t>
  </si>
  <si>
    <t>Felhalmozási célú önkormányzati támogatások</t>
  </si>
  <si>
    <t>B21</t>
  </si>
  <si>
    <t>15</t>
  </si>
  <si>
    <t>Felhalmozási célú garancia- és kezességvállalásból származó megtérülések államháztartáson belülről</t>
  </si>
  <si>
    <t>B22</t>
  </si>
  <si>
    <t>16</t>
  </si>
  <si>
    <t>Felhalmozási célú visszatérítendő támogatások, kölcsönök visszatérülése államháztartáson belülről</t>
  </si>
  <si>
    <t>B23</t>
  </si>
  <si>
    <t>17</t>
  </si>
  <si>
    <t>Felhalmozási célú visszatérítendő támogatások, kölcsönök igénybevétele államháztartáson belülről</t>
  </si>
  <si>
    <t>B24</t>
  </si>
  <si>
    <t>18</t>
  </si>
  <si>
    <t>Egyéb felhalmozási célú támogatások bevételei államháztartáson belülről</t>
  </si>
  <si>
    <t>B25</t>
  </si>
  <si>
    <t>19</t>
  </si>
  <si>
    <t xml:space="preserve">Felhalmozási célú támogatások államháztartáson belülről </t>
  </si>
  <si>
    <t>B2</t>
  </si>
  <si>
    <t>20</t>
  </si>
  <si>
    <t>Magánszemélyek jövedelemadói</t>
  </si>
  <si>
    <t>B311</t>
  </si>
  <si>
    <t>21</t>
  </si>
  <si>
    <t xml:space="preserve">Társaságok jövedelemadói </t>
  </si>
  <si>
    <t>B312</t>
  </si>
  <si>
    <t>22</t>
  </si>
  <si>
    <t>Jövedelemadók</t>
  </si>
  <si>
    <t>B31</t>
  </si>
  <si>
    <t>23</t>
  </si>
  <si>
    <t>Szociális hozzájárulási adó és járulékok</t>
  </si>
  <si>
    <t>B32</t>
  </si>
  <si>
    <t>24</t>
  </si>
  <si>
    <t>Bérhez és foglalkoztatáshoz kapcsolódó adók</t>
  </si>
  <si>
    <t>B33</t>
  </si>
  <si>
    <t>25</t>
  </si>
  <si>
    <t xml:space="preserve">Vagyoni tipusú adók </t>
  </si>
  <si>
    <t>B34</t>
  </si>
  <si>
    <t>26</t>
  </si>
  <si>
    <t xml:space="preserve">Értékesítési és forgalmi adók </t>
  </si>
  <si>
    <t>B351</t>
  </si>
  <si>
    <t>27</t>
  </si>
  <si>
    <t xml:space="preserve">Fogyasztási adók </t>
  </si>
  <si>
    <t>B352</t>
  </si>
  <si>
    <t>28</t>
  </si>
  <si>
    <t xml:space="preserve">Pénzügyi monopóliumok nyereségét terhelő adók </t>
  </si>
  <si>
    <t>B353</t>
  </si>
  <si>
    <t>29</t>
  </si>
  <si>
    <t>Gépjárműadók</t>
  </si>
  <si>
    <t>B354</t>
  </si>
  <si>
    <t>30</t>
  </si>
  <si>
    <t xml:space="preserve">Egyéb áruhasználati és szolgáltatási adók </t>
  </si>
  <si>
    <t>B355</t>
  </si>
  <si>
    <t>31</t>
  </si>
  <si>
    <t xml:space="preserve">Termékek és szolgáltatások adói </t>
  </si>
  <si>
    <t>B35</t>
  </si>
  <si>
    <t>32</t>
  </si>
  <si>
    <t xml:space="preserve">Egyéb közhatalmi bevételek </t>
  </si>
  <si>
    <t>B36</t>
  </si>
  <si>
    <t>33</t>
  </si>
  <si>
    <t xml:space="preserve">Közhatalmi bevételek </t>
  </si>
  <si>
    <t>B3</t>
  </si>
  <si>
    <t>34</t>
  </si>
  <si>
    <t>Áru- és készletértékesítés ellenértéke</t>
  </si>
  <si>
    <t>B401</t>
  </si>
  <si>
    <t>35</t>
  </si>
  <si>
    <t>Szolgáltatások ellenértéke</t>
  </si>
  <si>
    <t>B402</t>
  </si>
  <si>
    <t>36</t>
  </si>
  <si>
    <t>Közvetített szolgáltatások értéke</t>
  </si>
  <si>
    <t>B403</t>
  </si>
  <si>
    <t xml:space="preserve">    - ebből ÁHT-n belülre közvetített</t>
  </si>
  <si>
    <t>B4031</t>
  </si>
  <si>
    <t xml:space="preserve">    - ebből áht-n kívülre közvetített</t>
  </si>
  <si>
    <t>B4032</t>
  </si>
  <si>
    <t>37</t>
  </si>
  <si>
    <t xml:space="preserve">Tulajdonosi bevételek </t>
  </si>
  <si>
    <t>B404</t>
  </si>
  <si>
    <t>38</t>
  </si>
  <si>
    <t>Ellátási díjak</t>
  </si>
  <si>
    <t>B405</t>
  </si>
  <si>
    <t>39</t>
  </si>
  <si>
    <t>Kiszámlázott általános forgalmi adó</t>
  </si>
  <si>
    <t>B406</t>
  </si>
  <si>
    <t>40</t>
  </si>
  <si>
    <t>Általános forgalmi adó visszatérítése</t>
  </si>
  <si>
    <t>B407</t>
  </si>
  <si>
    <t>41</t>
  </si>
  <si>
    <t>Kamatbevételek</t>
  </si>
  <si>
    <t>B408</t>
  </si>
  <si>
    <t>42</t>
  </si>
  <si>
    <t>Egyéb pénzügyi műveletek bevételei</t>
  </si>
  <si>
    <t>B409</t>
  </si>
  <si>
    <t>43</t>
  </si>
  <si>
    <t>Egyéb működési bevételek</t>
  </si>
  <si>
    <t>B410</t>
  </si>
  <si>
    <t>44</t>
  </si>
  <si>
    <t>B4</t>
  </si>
  <si>
    <t>Immateriális javak értékesítése</t>
  </si>
  <si>
    <t>B51</t>
  </si>
  <si>
    <t>Ingatlanok értékesítése</t>
  </si>
  <si>
    <t>B52</t>
  </si>
  <si>
    <t>Egyéb tárgyi eszközök értékesítése</t>
  </si>
  <si>
    <t>B53</t>
  </si>
  <si>
    <t>Részesedések értékesítése</t>
  </si>
  <si>
    <t>B54</t>
  </si>
  <si>
    <t>Részesedések megszűnéséhez kapcsolódó bevételek</t>
  </si>
  <si>
    <t>B55</t>
  </si>
  <si>
    <t xml:space="preserve">Felhalmozási bevételek </t>
  </si>
  <si>
    <t>B5</t>
  </si>
  <si>
    <t>Működési célú garancia- és kezességvállalásból származó megtérülések államháztartáson kívülről</t>
  </si>
  <si>
    <t>B61</t>
  </si>
  <si>
    <t>Működési célú visszatérítendő támogatások, kölcsönök visszatérülése államháztartáson kívülről</t>
  </si>
  <si>
    <t>B62</t>
  </si>
  <si>
    <t>Egyéb működési célú átvett pénzeszközök</t>
  </si>
  <si>
    <t>B63</t>
  </si>
  <si>
    <t xml:space="preserve">Működési célú átvett pénzeszközök </t>
  </si>
  <si>
    <t>B6</t>
  </si>
  <si>
    <t>Felhalmozási célú garancia- és kezességvállalásból származó megtérülések államháztartáson kívülről</t>
  </si>
  <si>
    <t>B71</t>
  </si>
  <si>
    <t>Felhalmozási célú visszatérítendő támogatások, kölcsönök visszatérülése államháztartáson kívülről</t>
  </si>
  <si>
    <t>B72</t>
  </si>
  <si>
    <t>Egyéb felhalmozási célú átvett pénzeszközök</t>
  </si>
  <si>
    <t>B73</t>
  </si>
  <si>
    <t xml:space="preserve">Felhalmozási célú átvett pénzeszközök </t>
  </si>
  <si>
    <t>B7</t>
  </si>
  <si>
    <t xml:space="preserve">Költségvetési bevételek </t>
  </si>
  <si>
    <t>B1-B7</t>
  </si>
  <si>
    <t xml:space="preserve">Hitel-, kölcsönfelvétel államháztartáson kívülről </t>
  </si>
  <si>
    <t>B811</t>
  </si>
  <si>
    <t>Belföldi értékpapírok bevételei</t>
  </si>
  <si>
    <t>B812</t>
  </si>
  <si>
    <t>Előző év költségvetési maradványának igénybevétele</t>
  </si>
  <si>
    <t>B8131</t>
  </si>
  <si>
    <t>Előző év vállalkozási maradványának igénybevétele</t>
  </si>
  <si>
    <t>B8132</t>
  </si>
  <si>
    <t xml:space="preserve">Maradvány igénybevétele </t>
  </si>
  <si>
    <t>B813</t>
  </si>
  <si>
    <t>Államháztartáson belüli megelőlegezések</t>
  </si>
  <si>
    <t>B814</t>
  </si>
  <si>
    <t>Államháztartáson belüli megelőlegezések törlesztése</t>
  </si>
  <si>
    <t>B815</t>
  </si>
  <si>
    <t>Központi, irányító szervi támogatás</t>
  </si>
  <si>
    <t>B816</t>
  </si>
  <si>
    <t>Betétek megszüntetése</t>
  </si>
  <si>
    <t>B817</t>
  </si>
  <si>
    <t>Központi költségvetés sajátos finanszírozási bevételei</t>
  </si>
  <si>
    <t>B818</t>
  </si>
  <si>
    <t xml:space="preserve">Belföldi finanszírozás bevételei </t>
  </si>
  <si>
    <t>B81</t>
  </si>
  <si>
    <t>Külföldi finanszírozás bevételei</t>
  </si>
  <si>
    <t>B82</t>
  </si>
  <si>
    <t xml:space="preserve">Finanszírozási bevételek </t>
  </si>
  <si>
    <t>B8</t>
  </si>
  <si>
    <t xml:space="preserve">Összes bevétel </t>
  </si>
  <si>
    <t xml:space="preserve">Kultúrház </t>
  </si>
  <si>
    <t xml:space="preserve">Személyi juttatások </t>
  </si>
  <si>
    <t>K1</t>
  </si>
  <si>
    <t xml:space="preserve">Munkaadókat terhelő járulékok és szociális hozzájárulási adó                                                                            </t>
  </si>
  <si>
    <t>K2</t>
  </si>
  <si>
    <t>K3</t>
  </si>
  <si>
    <t>Társadalombiztosítási ellátások</t>
  </si>
  <si>
    <t>K41</t>
  </si>
  <si>
    <t>Családi támogatások</t>
  </si>
  <si>
    <t>K42</t>
  </si>
  <si>
    <t>Pénzbeli kárpótlások, kártérítések</t>
  </si>
  <si>
    <t>K43</t>
  </si>
  <si>
    <t>Betegséggel kapcsolatos (nem társadalombiztosítási) ellátások</t>
  </si>
  <si>
    <t>K44</t>
  </si>
  <si>
    <t>Foglalkoztatással, munkanélküliséggel kapcsolatos ellátások</t>
  </si>
  <si>
    <t>K45</t>
  </si>
  <si>
    <t>Lakhatással kapcsolatos ellátások</t>
  </si>
  <si>
    <t>K46</t>
  </si>
  <si>
    <t>Intézményi ellátottak pénzbeli juttatásai</t>
  </si>
  <si>
    <t>K47</t>
  </si>
  <si>
    <t>Egyéb nem intézményi ellátások</t>
  </si>
  <si>
    <t>K48</t>
  </si>
  <si>
    <t xml:space="preserve">Ellátottak pénzbeli juttatásai </t>
  </si>
  <si>
    <t>K4</t>
  </si>
  <si>
    <t>Nemzetközi kötelezettségek</t>
  </si>
  <si>
    <t>K501</t>
  </si>
  <si>
    <t>Elvonások és befizetések</t>
  </si>
  <si>
    <t>K502</t>
  </si>
  <si>
    <t>Működési célú garancia- és kezességvállalásból származó kifizetés államháztartáson belülre</t>
  </si>
  <si>
    <t>K503</t>
  </si>
  <si>
    <t>Működési célú visszatérítendő támogatások, kölcsönök nyújtása államháztartáson belülre</t>
  </si>
  <si>
    <t>K504</t>
  </si>
  <si>
    <t>Működési célú visszatérítendő támogatások, kölcsönök törlesztése államháztartáson belülre</t>
  </si>
  <si>
    <t>K505</t>
  </si>
  <si>
    <t>Egyéb működési célú támogatások államháztartáson belülre</t>
  </si>
  <si>
    <t>K506</t>
  </si>
  <si>
    <t>K5061</t>
  </si>
  <si>
    <t>K5062</t>
  </si>
  <si>
    <t xml:space="preserve">  - ebből elkülönített állami alapok</t>
  </si>
  <si>
    <t>K5063</t>
  </si>
  <si>
    <t>K5064</t>
  </si>
  <si>
    <t>K50651</t>
  </si>
  <si>
    <t xml:space="preserve">  - ebből köznevelési társulásnak </t>
  </si>
  <si>
    <t>K50652</t>
  </si>
  <si>
    <t xml:space="preserve">  - ebből szociális társulásnak</t>
  </si>
  <si>
    <t>K50653</t>
  </si>
  <si>
    <t>K5066</t>
  </si>
  <si>
    <t>Működési célú garancia- és kezességvállalásból származó kifizetés államháztartáson kívülre</t>
  </si>
  <si>
    <t>K507</t>
  </si>
  <si>
    <t>Működési célú visszatérítendő támogatások, kölcsönök nyújtása államháztartáson kívülre</t>
  </si>
  <si>
    <t>K508</t>
  </si>
  <si>
    <t>Árkiegészítések, ártámogatások</t>
  </si>
  <si>
    <t>K509</t>
  </si>
  <si>
    <t>Kamattámogatások</t>
  </si>
  <si>
    <t>K510</t>
  </si>
  <si>
    <t>Egyéb működési célú támogatások államháztartáson kívülre</t>
  </si>
  <si>
    <t>K511</t>
  </si>
  <si>
    <t>Tartalékok</t>
  </si>
  <si>
    <t>K512</t>
  </si>
  <si>
    <t xml:space="preserve">Egyéb működési célú kiadások </t>
  </si>
  <si>
    <t>K5</t>
  </si>
  <si>
    <t>Immateriális javak, vagy jogok beszerzése, létesítése</t>
  </si>
  <si>
    <t>K61</t>
  </si>
  <si>
    <t>Ingatlanok beszerzése, létesítése</t>
  </si>
  <si>
    <t>K62</t>
  </si>
  <si>
    <t>Informatikai eszközök beszerzése, létesítése</t>
  </si>
  <si>
    <t>K63</t>
  </si>
  <si>
    <t>Egyéb tárgyi eszközök beszerzése, létesítése</t>
  </si>
  <si>
    <t>K64</t>
  </si>
  <si>
    <t>Részesedések beszerzése</t>
  </si>
  <si>
    <t>K65</t>
  </si>
  <si>
    <t>Meglévő részesedések növeléséhez kapcsolódó kiadások</t>
  </si>
  <si>
    <t>K66</t>
  </si>
  <si>
    <t>Beruházási célú előzetesen felszámított általános forgalmi adó</t>
  </si>
  <si>
    <t>K67</t>
  </si>
  <si>
    <t>K6</t>
  </si>
  <si>
    <t>Ingatlanok felújítása</t>
  </si>
  <si>
    <t>K71</t>
  </si>
  <si>
    <t>Informatikai eszközök felújítása</t>
  </si>
  <si>
    <t>K72</t>
  </si>
  <si>
    <t xml:space="preserve">Egyéb tárgyi eszközök felújítása </t>
  </si>
  <si>
    <t>K73</t>
  </si>
  <si>
    <t>Felújítási célú előzetesen felszámított általános forgalmi adó</t>
  </si>
  <si>
    <t>K74</t>
  </si>
  <si>
    <t xml:space="preserve">Felújítások </t>
  </si>
  <si>
    <t>K7</t>
  </si>
  <si>
    <t>Felhalmozási célú garancia- és kezességvállalásból származó kifizetés államháztartáson belülre</t>
  </si>
  <si>
    <t>K81</t>
  </si>
  <si>
    <t>Felhalmozási célú visszatérítendő támogatások, kölcsönök nyújtása államháztartáson belülre</t>
  </si>
  <si>
    <t>K82</t>
  </si>
  <si>
    <t>Felhalmozási célú visszatérítendő támogatások, kölcsönök törlesztése államháztartáson belülre</t>
  </si>
  <si>
    <t>K83</t>
  </si>
  <si>
    <t>Egyéb felhalmozási célú támogatások államháztartáson belülre</t>
  </si>
  <si>
    <t>K84</t>
  </si>
  <si>
    <t>Felhalmozási célú garancia- és kezességvállalásból származó kifizetés államháztartáson kívülre</t>
  </si>
  <si>
    <t>K85</t>
  </si>
  <si>
    <t>Felhalmozási célú visszatérítendő támogatások, kölcsönök nyújtása államháztartáson kívülre</t>
  </si>
  <si>
    <t>K86</t>
  </si>
  <si>
    <t>Lakástámogatás</t>
  </si>
  <si>
    <t>K87</t>
  </si>
  <si>
    <t xml:space="preserve">Egyéb felhalmozási célú támogatások államháztartáson kívülre </t>
  </si>
  <si>
    <t>K88</t>
  </si>
  <si>
    <t xml:space="preserve">Egyéb felhalmozási célú kiadások </t>
  </si>
  <si>
    <t>K8</t>
  </si>
  <si>
    <t>K1-K8</t>
  </si>
  <si>
    <t>Hitel-, kölcsöntörlesztés államháztartáson kívülre</t>
  </si>
  <si>
    <t>K911</t>
  </si>
  <si>
    <t xml:space="preserve">Belföldi értékpapírok kiadásai </t>
  </si>
  <si>
    <t>K912</t>
  </si>
  <si>
    <t>Államháztartáson belüli megelőlegezések folyósítása</t>
  </si>
  <si>
    <t>K913</t>
  </si>
  <si>
    <t>Államháztartáson belüli megelőlegezések visszafizetése</t>
  </si>
  <si>
    <t>K914</t>
  </si>
  <si>
    <t>Központi, irányító szervi támogatások folyósítása</t>
  </si>
  <si>
    <t>K915</t>
  </si>
  <si>
    <t>Pénzeszközök betétként elhelyezése</t>
  </si>
  <si>
    <t>K916</t>
  </si>
  <si>
    <t>Pénzügyi lízing kiadásai</t>
  </si>
  <si>
    <t>K917</t>
  </si>
  <si>
    <t>Központi költségvetés sajátos finanszírozási kiadásai</t>
  </si>
  <si>
    <t>K918</t>
  </si>
  <si>
    <t xml:space="preserve">Belföldi finanszírozás kiadásai </t>
  </si>
  <si>
    <t>K91</t>
  </si>
  <si>
    <t>Külföldi finanszírozás kiadásai</t>
  </si>
  <si>
    <t>K92</t>
  </si>
  <si>
    <t>K9</t>
  </si>
  <si>
    <t xml:space="preserve">Összes kiadás </t>
  </si>
  <si>
    <t>11. melléklet</t>
  </si>
  <si>
    <t>12. melléklet</t>
  </si>
  <si>
    <t>Felhalmozási célú</t>
  </si>
  <si>
    <t>Műk célú Tám</t>
  </si>
  <si>
    <t>finanszírozási célú</t>
  </si>
  <si>
    <t>Müködési célú</t>
  </si>
  <si>
    <t>9/b. melléklet</t>
  </si>
  <si>
    <t>9/c. melléklet</t>
  </si>
  <si>
    <t>9/a. melléklet</t>
  </si>
  <si>
    <t>ÁLLAMIGAZGATÁSI feladatok</t>
  </si>
  <si>
    <t>KÖTELEZŐ feladatok</t>
  </si>
  <si>
    <t>ÖNKÉNT VÁLLALT feladatok</t>
  </si>
  <si>
    <t>a 2/2017. (II. 24 .) önkormányzati rendelethez</t>
  </si>
  <si>
    <t>ágazati pótlék</t>
  </si>
  <si>
    <t>bölcsődei pótlék</t>
  </si>
  <si>
    <t>Kulturális pótlék</t>
  </si>
  <si>
    <t>5.)Helyi önkorm. Kiegészítő támogatásai</t>
  </si>
  <si>
    <t>2017. évi bérkompenzáció</t>
  </si>
  <si>
    <t>a 2/2017. (II.24.) önkormányzati rendelethez</t>
  </si>
  <si>
    <t>1.b. melléklet</t>
  </si>
  <si>
    <t>Módosított Előirányzat</t>
  </si>
  <si>
    <t>Áru- és készletértékesítés ellenértéke (B401)</t>
  </si>
  <si>
    <t>Egyéb működési célú átvett pénzeszközök (65)</t>
  </si>
  <si>
    <t>Működési célú átvett pénzeszközök (B6)</t>
  </si>
  <si>
    <t>Mód előir</t>
  </si>
  <si>
    <t>változás</t>
  </si>
  <si>
    <t>Mód jav előir</t>
  </si>
  <si>
    <t>Teljesítés 03.31.</t>
  </si>
  <si>
    <t>ÖNK Ady régi isk vizesblokk felújítás áthúzódó (tanári+konyhai)</t>
  </si>
  <si>
    <t>ÖNK Kultúrház homlokzat felújítás, nyílászáró csere</t>
  </si>
  <si>
    <t>ÖNK Petőfi műv ház  lapostető szigetelés, javítás</t>
  </si>
  <si>
    <t>ÖNK Petőfi Műv ház színpadi kapcsoló szekrény cseréje</t>
  </si>
  <si>
    <t>ÖNK Hivatal Keleti szárny tetőszigetelés, kapcsolódó munkák</t>
  </si>
  <si>
    <t>ÖNK Péti úti temető ravatalozó utcai homlokzat felújítás</t>
  </si>
  <si>
    <t>ÖNK Sportöltöző villamosszekrény felújítása</t>
  </si>
  <si>
    <t>mód javaslat</t>
  </si>
  <si>
    <t xml:space="preserve">ÖNK védőnői szolg. Egyéb eszközbeszerzés  </t>
  </si>
  <si>
    <t xml:space="preserve">ÖNK Péti úti temetőnél útöböl térkövezés </t>
  </si>
  <si>
    <t>ÖNK Péti úti temető új kapu Csokonai u.</t>
  </si>
  <si>
    <t>ÖNK Kiskovácsi temető múrvázott útépítés</t>
  </si>
  <si>
    <t>ÖNK Kiskovácsi temető ravatalozó bővítés</t>
  </si>
  <si>
    <t xml:space="preserve">ÖNK urnafal, temetkezési hely kialakítás </t>
  </si>
  <si>
    <t>ÖNK Iskola szék, asztal, egyéb eszköz vásárlás</t>
  </si>
  <si>
    <t>ÖNK Péti uton buszmegálló beszerzés+ alépítmény</t>
  </si>
  <si>
    <t>TESZ vagyongazdálkodás egyéb tárgyi eszköz beszerzés+áfa</t>
  </si>
  <si>
    <t>Kultúrház mikrofonok, egyéb gép, eszköz beszerzés+áfa</t>
  </si>
  <si>
    <t>Kultúrház szakkörök kisértékű tárgyi eszk beszerz</t>
  </si>
  <si>
    <t>2.d melléklet</t>
  </si>
  <si>
    <t>ebből: nonprofit</t>
  </si>
  <si>
    <t>Befektetési célú értékpapírok, kötvények vásárlása</t>
  </si>
  <si>
    <t>befek. Célő értékp vásárl</t>
  </si>
  <si>
    <t>22. melléklet</t>
  </si>
  <si>
    <t>2.e. melléklet</t>
  </si>
  <si>
    <t>Teljesítés 03.31</t>
  </si>
  <si>
    <t>Teljesítés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</si>
</sst>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-* #,##0.00\ _F_t_-;\-* #,##0.00\ _F_t_-;_-* &quot;-&quot;??\ _F_t_-;_-@_-"/>
    <numFmt numFmtId="164" formatCode="00"/>
    <numFmt numFmtId="165" formatCode="_-* #,##0\ _F_t_-;\-* #,##0\ _F_t_-;_-* &quot;-&quot;??\ _F_t_-;_-@_-"/>
    <numFmt numFmtId="166" formatCode="_-* #,##0.0\ _F_t_-;\-* #,##0.0\ _F_t_-;_-* &quot;-&quot;??\ _F_t_-;_-@_-"/>
    <numFmt numFmtId="167" formatCode="0__"/>
    <numFmt numFmtId="168" formatCode="\ ##########"/>
    <numFmt numFmtId="169" formatCode="0.0"/>
    <numFmt numFmtId="170" formatCode="#,##0.0"/>
  </numFmts>
  <fonts count="59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4"/>
      <name val="Arial CE"/>
      <charset val="238"/>
    </font>
    <font>
      <b/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 CE"/>
      <charset val="238"/>
    </font>
    <font>
      <sz val="9"/>
      <name val="Times New Roman"/>
      <family val="1"/>
      <charset val="238"/>
    </font>
    <font>
      <sz val="14"/>
      <name val="Times New Roman"/>
      <family val="1"/>
      <charset val="238"/>
    </font>
    <font>
      <sz val="14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 CE"/>
      <charset val="238"/>
    </font>
    <font>
      <b/>
      <sz val="11"/>
      <color indexed="8"/>
      <name val="Calibri"/>
      <family val="2"/>
      <charset val="238"/>
    </font>
    <font>
      <sz val="11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17"/>
      <name val="Times New Roman"/>
      <family val="1"/>
      <charset val="238"/>
    </font>
    <font>
      <sz val="17"/>
      <color indexed="8"/>
      <name val="Calibri"/>
      <family val="2"/>
      <charset val="238"/>
    </font>
    <font>
      <sz val="8"/>
      <name val="Arial"/>
      <family val="2"/>
      <charset val="238"/>
    </font>
    <font>
      <sz val="8"/>
      <color indexed="8"/>
      <name val="Calibri"/>
      <family val="2"/>
      <charset val="238"/>
    </font>
    <font>
      <b/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8"/>
      <color indexed="8"/>
      <name val="Calibri"/>
      <family val="2"/>
      <charset val="238"/>
    </font>
    <font>
      <b/>
      <sz val="9"/>
      <color indexed="8"/>
      <name val="Times New Roman"/>
      <family val="1"/>
      <charset val="238"/>
    </font>
    <font>
      <sz val="12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  <font>
      <sz val="10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b/>
      <sz val="10"/>
      <name val="Times New Roman"/>
      <family val="1"/>
      <charset val="238"/>
    </font>
    <font>
      <sz val="8"/>
      <color indexed="8"/>
      <name val="Times New Roman"/>
      <family val="1"/>
      <charset val="238"/>
    </font>
    <font>
      <sz val="9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4"/>
      <name val="Times New Roman"/>
      <family val="1"/>
      <charset val="238"/>
    </font>
    <font>
      <sz val="11"/>
      <name val="Calibri"/>
      <family val="2"/>
      <charset val="238"/>
    </font>
    <font>
      <sz val="12"/>
      <color indexed="8"/>
      <name val="Times New Roman"/>
      <family val="1"/>
      <charset val="238"/>
    </font>
    <font>
      <sz val="10"/>
      <color indexed="14"/>
      <name val="Arial CE"/>
      <family val="2"/>
      <charset val="238"/>
    </font>
    <font>
      <sz val="12"/>
      <color indexed="8"/>
      <name val="Times New Roman"/>
      <family val="1"/>
      <charset val="238"/>
    </font>
    <font>
      <b/>
      <sz val="11"/>
      <name val="Arial"/>
      <family val="2"/>
      <charset val="238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sz val="10"/>
      <color indexed="53"/>
      <name val="Arial CE"/>
      <family val="2"/>
      <charset val="238"/>
    </font>
    <font>
      <sz val="10"/>
      <color indexed="53"/>
      <name val="Arial"/>
      <family val="2"/>
      <charset val="238"/>
    </font>
    <font>
      <sz val="10"/>
      <name val="Times New Roman CE"/>
      <charset val="238"/>
    </font>
    <font>
      <sz val="10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1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9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sz val="8"/>
      <name val="Arial CE"/>
      <charset val="238"/>
    </font>
    <font>
      <sz val="11"/>
      <color theme="1"/>
      <name val="Calibri"/>
      <family val="2"/>
      <charset val="238"/>
      <scheme val="minor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42"/>
        <bgColor indexed="64"/>
      </patternFill>
    </fill>
  </fills>
  <borders count="8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55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ck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/>
      <top style="dashed">
        <color indexed="22"/>
      </top>
      <bottom style="dashed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thick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ashed">
        <color indexed="22"/>
      </top>
      <bottom/>
      <diagonal/>
    </border>
    <border>
      <left style="thin">
        <color indexed="64"/>
      </left>
      <right style="thin">
        <color indexed="64"/>
      </right>
      <top style="dashed">
        <color indexed="22"/>
      </top>
      <bottom/>
      <diagonal/>
    </border>
    <border>
      <left style="thick">
        <color indexed="64"/>
      </left>
      <right style="thin">
        <color indexed="64"/>
      </right>
      <top style="dashed">
        <color indexed="22"/>
      </top>
      <bottom/>
      <diagonal/>
    </border>
    <border>
      <left style="thin">
        <color indexed="64"/>
      </left>
      <right style="thin">
        <color indexed="64"/>
      </right>
      <top style="thin">
        <color indexed="55"/>
      </top>
      <bottom/>
      <diagonal/>
    </border>
    <border>
      <left style="thick">
        <color indexed="64"/>
      </left>
      <right style="thin">
        <color indexed="64"/>
      </right>
      <top style="thin">
        <color indexed="55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ashed">
        <color indexed="22"/>
      </bottom>
      <diagonal/>
    </border>
    <border>
      <left style="thin">
        <color indexed="64"/>
      </left>
      <right style="thin">
        <color indexed="64"/>
      </right>
      <top/>
      <bottom style="dashed">
        <color indexed="22"/>
      </bottom>
      <diagonal/>
    </border>
    <border>
      <left style="thick">
        <color indexed="64"/>
      </left>
      <right style="thin">
        <color indexed="64"/>
      </right>
      <top/>
      <bottom style="dashed">
        <color indexed="22"/>
      </bottom>
      <diagonal/>
    </border>
    <border>
      <left style="medium">
        <color indexed="64"/>
      </left>
      <right/>
      <top style="dashed">
        <color indexed="22"/>
      </top>
      <bottom style="dashed">
        <color indexed="22"/>
      </bottom>
      <diagonal/>
    </border>
    <border>
      <left style="thin">
        <color indexed="64"/>
      </left>
      <right style="thin">
        <color indexed="64"/>
      </right>
      <top style="dashed">
        <color indexed="22"/>
      </top>
      <bottom style="dashed">
        <color indexed="22"/>
      </bottom>
      <diagonal/>
    </border>
    <border>
      <left style="thick">
        <color indexed="64"/>
      </left>
      <right style="thin">
        <color indexed="64"/>
      </right>
      <top style="dashed">
        <color indexed="22"/>
      </top>
      <bottom style="dashed">
        <color indexed="22"/>
      </bottom>
      <diagonal/>
    </border>
    <border>
      <left/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/>
      <right/>
      <top style="thin">
        <color indexed="22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5">
    <xf numFmtId="0" fontId="0" fillId="0" borderId="0"/>
    <xf numFmtId="43" fontId="1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8" fillId="0" borderId="0"/>
    <xf numFmtId="0" fontId="58" fillId="0" borderId="0"/>
    <xf numFmtId="0" fontId="6" fillId="0" borderId="0"/>
    <xf numFmtId="0" fontId="58" fillId="0" borderId="0"/>
    <xf numFmtId="0" fontId="58" fillId="0" borderId="0"/>
    <xf numFmtId="0" fontId="5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12" fillId="0" borderId="0"/>
    <xf numFmtId="0" fontId="48" fillId="0" borderId="0"/>
    <xf numFmtId="0" fontId="12" fillId="0" borderId="0"/>
    <xf numFmtId="0" fontId="1" fillId="0" borderId="0"/>
    <xf numFmtId="43" fontId="2" fillId="0" borderId="0" applyFont="0" applyFill="0" applyBorder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2" fillId="0" borderId="0"/>
    <xf numFmtId="43" fontId="1" fillId="0" borderId="0" applyFont="0" applyFill="0" applyBorder="0" applyAlignment="0" applyProtection="0"/>
    <xf numFmtId="0" fontId="1" fillId="0" borderId="0"/>
  </cellStyleXfs>
  <cellXfs count="662">
    <xf numFmtId="0" fontId="0" fillId="0" borderId="0" xfId="0"/>
    <xf numFmtId="0" fontId="0" fillId="0" borderId="1" xfId="0" applyBorder="1"/>
    <xf numFmtId="16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3" fontId="5" fillId="0" borderId="1" xfId="0" applyNumberFormat="1" applyFont="1" applyBorder="1" applyAlignment="1">
      <alignment horizontal="right" vertical="top" wrapText="1"/>
    </xf>
    <xf numFmtId="0" fontId="6" fillId="0" borderId="1" xfId="0" applyFont="1" applyBorder="1" applyAlignment="1">
      <alignment horizontal="center" vertical="top" wrapText="1"/>
    </xf>
    <xf numFmtId="3" fontId="6" fillId="0" borderId="1" xfId="0" applyNumberFormat="1" applyFont="1" applyBorder="1" applyAlignment="1">
      <alignment horizontal="right" vertical="top" wrapText="1"/>
    </xf>
    <xf numFmtId="3" fontId="6" fillId="2" borderId="1" xfId="0" applyNumberFormat="1" applyFont="1" applyFill="1" applyBorder="1" applyAlignment="1">
      <alignment horizontal="right" vertical="top" wrapText="1"/>
    </xf>
    <xf numFmtId="3" fontId="6" fillId="3" borderId="1" xfId="0" applyNumberFormat="1" applyFont="1" applyFill="1" applyBorder="1" applyAlignment="1">
      <alignment horizontal="right" vertical="top" wrapText="1"/>
    </xf>
    <xf numFmtId="3" fontId="6" fillId="4" borderId="1" xfId="0" applyNumberFormat="1" applyFont="1" applyFill="1" applyBorder="1" applyAlignment="1">
      <alignment horizontal="right" vertical="top" wrapText="1"/>
    </xf>
    <xf numFmtId="3" fontId="5" fillId="5" borderId="1" xfId="0" applyNumberFormat="1" applyFont="1" applyFill="1" applyBorder="1" applyAlignment="1">
      <alignment horizontal="right" vertical="top" wrapText="1"/>
    </xf>
    <xf numFmtId="3" fontId="5" fillId="6" borderId="1" xfId="0" applyNumberFormat="1" applyFont="1" applyFill="1" applyBorder="1" applyAlignment="1">
      <alignment horizontal="right" vertical="top" wrapText="1"/>
    </xf>
    <xf numFmtId="3" fontId="5" fillId="6" borderId="2" xfId="0" applyNumberFormat="1" applyFont="1" applyFill="1" applyBorder="1" applyAlignment="1">
      <alignment horizontal="right" vertical="top" wrapText="1"/>
    </xf>
    <xf numFmtId="3" fontId="0" fillId="0" borderId="3" xfId="0" applyNumberFormat="1" applyBorder="1"/>
    <xf numFmtId="0" fontId="0" fillId="3" borderId="1" xfId="0" applyFill="1" applyBorder="1"/>
    <xf numFmtId="0" fontId="0" fillId="3" borderId="0" xfId="0" applyFill="1" applyBorder="1"/>
    <xf numFmtId="0" fontId="3" fillId="3" borderId="1" xfId="0" applyFont="1" applyFill="1" applyBorder="1"/>
    <xf numFmtId="3" fontId="6" fillId="7" borderId="1" xfId="0" applyNumberFormat="1" applyFont="1" applyFill="1" applyBorder="1" applyAlignment="1">
      <alignment horizontal="right" vertical="top" wrapText="1"/>
    </xf>
    <xf numFmtId="3" fontId="5" fillId="7" borderId="1" xfId="0" applyNumberFormat="1" applyFont="1" applyFill="1" applyBorder="1" applyAlignment="1">
      <alignment horizontal="right" vertical="top" wrapText="1"/>
    </xf>
    <xf numFmtId="3" fontId="6" fillId="8" borderId="1" xfId="0" applyNumberFormat="1" applyFont="1" applyFill="1" applyBorder="1" applyAlignment="1">
      <alignment horizontal="right" vertical="top" wrapText="1"/>
    </xf>
    <xf numFmtId="3" fontId="5" fillId="2" borderId="1" xfId="0" applyNumberFormat="1" applyFont="1" applyFill="1" applyBorder="1" applyAlignment="1">
      <alignment horizontal="right" vertical="top" wrapText="1"/>
    </xf>
    <xf numFmtId="3" fontId="6" fillId="6" borderId="1" xfId="0" applyNumberFormat="1" applyFont="1" applyFill="1" applyBorder="1" applyAlignment="1">
      <alignment horizontal="right" vertical="top" wrapText="1"/>
    </xf>
    <xf numFmtId="3" fontId="0" fillId="6" borderId="2" xfId="0" applyNumberFormat="1" applyFill="1" applyBorder="1"/>
    <xf numFmtId="3" fontId="0" fillId="0" borderId="4" xfId="0" applyNumberFormat="1" applyBorder="1"/>
    <xf numFmtId="0" fontId="7" fillId="3" borderId="1" xfId="0" applyFont="1" applyFill="1" applyBorder="1"/>
    <xf numFmtId="0" fontId="4" fillId="0" borderId="2" xfId="0" applyFont="1" applyFill="1" applyBorder="1" applyAlignment="1">
      <alignment horizontal="center" vertical="center"/>
    </xf>
    <xf numFmtId="3" fontId="5" fillId="0" borderId="2" xfId="0" applyNumberFormat="1" applyFont="1" applyBorder="1" applyAlignment="1">
      <alignment horizontal="right" vertical="top" wrapText="1"/>
    </xf>
    <xf numFmtId="3" fontId="5" fillId="5" borderId="5" xfId="0" applyNumberFormat="1" applyFont="1" applyFill="1" applyBorder="1" applyAlignment="1">
      <alignment horizontal="right" vertical="top" wrapText="1"/>
    </xf>
    <xf numFmtId="0" fontId="9" fillId="0" borderId="0" xfId="8" applyFont="1"/>
    <xf numFmtId="0" fontId="10" fillId="3" borderId="6" xfId="0" applyFont="1" applyFill="1" applyBorder="1"/>
    <xf numFmtId="0" fontId="11" fillId="0" borderId="0" xfId="0" applyFont="1"/>
    <xf numFmtId="0" fontId="0" fillId="8" borderId="1" xfId="0" applyFill="1" applyBorder="1"/>
    <xf numFmtId="0" fontId="6" fillId="0" borderId="7" xfId="0" applyFont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0" fontId="6" fillId="0" borderId="8" xfId="0" applyFont="1" applyFill="1" applyBorder="1" applyAlignment="1">
      <alignment horizontal="left" vertical="top" wrapText="1"/>
    </xf>
    <xf numFmtId="0" fontId="6" fillId="3" borderId="7" xfId="0" applyFont="1" applyFill="1" applyBorder="1" applyAlignment="1">
      <alignment horizontal="left" vertical="top" wrapText="1"/>
    </xf>
    <xf numFmtId="0" fontId="5" fillId="6" borderId="7" xfId="0" applyFont="1" applyFill="1" applyBorder="1" applyAlignment="1">
      <alignment horizontal="left" vertical="top" wrapText="1"/>
    </xf>
    <xf numFmtId="0" fontId="5" fillId="6" borderId="9" xfId="0" applyFont="1" applyFill="1" applyBorder="1" applyAlignment="1">
      <alignment horizontal="left" vertical="top" wrapText="1"/>
    </xf>
    <xf numFmtId="0" fontId="0" fillId="0" borderId="10" xfId="0" applyBorder="1"/>
    <xf numFmtId="3" fontId="6" fillId="0" borderId="11" xfId="0" applyNumberFormat="1" applyFont="1" applyBorder="1" applyAlignment="1">
      <alignment horizontal="right" vertical="top" wrapText="1"/>
    </xf>
    <xf numFmtId="3" fontId="6" fillId="7" borderId="11" xfId="0" applyNumberFormat="1" applyFont="1" applyFill="1" applyBorder="1" applyAlignment="1">
      <alignment horizontal="right" vertical="top" wrapText="1"/>
    </xf>
    <xf numFmtId="3" fontId="6" fillId="2" borderId="11" xfId="0" applyNumberFormat="1" applyFont="1" applyFill="1" applyBorder="1" applyAlignment="1">
      <alignment horizontal="right" vertical="top" wrapText="1"/>
    </xf>
    <xf numFmtId="3" fontId="5" fillId="7" borderId="11" xfId="0" applyNumberFormat="1" applyFont="1" applyFill="1" applyBorder="1" applyAlignment="1">
      <alignment horizontal="right" vertical="top" wrapText="1"/>
    </xf>
    <xf numFmtId="3" fontId="5" fillId="0" borderId="11" xfId="0" applyNumberFormat="1" applyFont="1" applyBorder="1" applyAlignment="1">
      <alignment horizontal="right" vertical="top" wrapText="1"/>
    </xf>
    <xf numFmtId="3" fontId="6" fillId="8" borderId="11" xfId="0" applyNumberFormat="1" applyFont="1" applyFill="1" applyBorder="1" applyAlignment="1">
      <alignment horizontal="right" vertical="top" wrapText="1"/>
    </xf>
    <xf numFmtId="3" fontId="6" fillId="3" borderId="11" xfId="0" applyNumberFormat="1" applyFont="1" applyFill="1" applyBorder="1" applyAlignment="1">
      <alignment horizontal="right" vertical="top" wrapText="1"/>
    </xf>
    <xf numFmtId="3" fontId="6" fillId="4" borderId="11" xfId="0" applyNumberFormat="1" applyFont="1" applyFill="1" applyBorder="1" applyAlignment="1">
      <alignment horizontal="right" vertical="top" wrapText="1"/>
    </xf>
    <xf numFmtId="3" fontId="5" fillId="2" borderId="11" xfId="0" applyNumberFormat="1" applyFont="1" applyFill="1" applyBorder="1" applyAlignment="1">
      <alignment horizontal="right" vertical="top" wrapText="1"/>
    </xf>
    <xf numFmtId="3" fontId="6" fillId="6" borderId="11" xfId="0" applyNumberFormat="1" applyFont="1" applyFill="1" applyBorder="1" applyAlignment="1">
      <alignment horizontal="right" vertical="top" wrapText="1"/>
    </xf>
    <xf numFmtId="3" fontId="0" fillId="6" borderId="12" xfId="0" applyNumberFormat="1" applyFill="1" applyBorder="1"/>
    <xf numFmtId="0" fontId="5" fillId="5" borderId="7" xfId="0" applyFont="1" applyFill="1" applyBorder="1" applyAlignment="1">
      <alignment horizontal="left" vertical="top" wrapText="1"/>
    </xf>
    <xf numFmtId="0" fontId="5" fillId="5" borderId="13" xfId="0" applyFont="1" applyFill="1" applyBorder="1" applyAlignment="1">
      <alignment horizontal="left" vertical="top" wrapText="1"/>
    </xf>
    <xf numFmtId="0" fontId="0" fillId="0" borderId="14" xfId="0" applyBorder="1"/>
    <xf numFmtId="3" fontId="5" fillId="5" borderId="11" xfId="0" applyNumberFormat="1" applyFont="1" applyFill="1" applyBorder="1" applyAlignment="1">
      <alignment horizontal="right" vertical="top" wrapText="1"/>
    </xf>
    <xf numFmtId="3" fontId="5" fillId="5" borderId="15" xfId="0" applyNumberFormat="1" applyFont="1" applyFill="1" applyBorder="1" applyAlignment="1">
      <alignment horizontal="right" vertical="top" wrapText="1"/>
    </xf>
    <xf numFmtId="3" fontId="5" fillId="6" borderId="11" xfId="0" applyNumberFormat="1" applyFont="1" applyFill="1" applyBorder="1" applyAlignment="1">
      <alignment horizontal="right" vertical="top" wrapText="1"/>
    </xf>
    <xf numFmtId="3" fontId="5" fillId="6" borderId="12" xfId="0" applyNumberFormat="1" applyFont="1" applyFill="1" applyBorder="1" applyAlignment="1">
      <alignment horizontal="right" vertical="top" wrapText="1"/>
    </xf>
    <xf numFmtId="3" fontId="5" fillId="8" borderId="16" xfId="0" applyNumberFormat="1" applyFont="1" applyFill="1" applyBorder="1" applyAlignment="1">
      <alignment horizontal="right" vertical="top" wrapText="1"/>
    </xf>
    <xf numFmtId="3" fontId="5" fillId="8" borderId="17" xfId="0" applyNumberFormat="1" applyFont="1" applyFill="1" applyBorder="1" applyAlignment="1">
      <alignment horizontal="right" vertical="top" wrapText="1"/>
    </xf>
    <xf numFmtId="3" fontId="5" fillId="8" borderId="18" xfId="0" applyNumberFormat="1" applyFont="1" applyFill="1" applyBorder="1" applyAlignment="1">
      <alignment horizontal="right" vertical="top" wrapText="1"/>
    </xf>
    <xf numFmtId="3" fontId="6" fillId="8" borderId="17" xfId="0" applyNumberFormat="1" applyFont="1" applyFill="1" applyBorder="1" applyAlignment="1">
      <alignment horizontal="right" vertical="top" wrapText="1"/>
    </xf>
    <xf numFmtId="0" fontId="0" fillId="0" borderId="0" xfId="0" applyFont="1"/>
    <xf numFmtId="0" fontId="14" fillId="0" borderId="0" xfId="8" applyFont="1" applyAlignment="1"/>
    <xf numFmtId="0" fontId="8" fillId="0" borderId="0" xfId="8" applyAlignment="1"/>
    <xf numFmtId="0" fontId="6" fillId="0" borderId="0" xfId="18" applyFont="1"/>
    <xf numFmtId="0" fontId="6" fillId="3" borderId="0" xfId="18" applyFont="1" applyFill="1"/>
    <xf numFmtId="0" fontId="14" fillId="0" borderId="0" xfId="8" applyFont="1" applyBorder="1" applyAlignment="1"/>
    <xf numFmtId="0" fontId="8" fillId="3" borderId="0" xfId="8" applyFill="1"/>
    <xf numFmtId="0" fontId="6" fillId="0" borderId="0" xfId="9" applyFont="1" applyAlignment="1">
      <alignment horizontal="left"/>
    </xf>
    <xf numFmtId="0" fontId="8" fillId="0" borderId="0" xfId="8"/>
    <xf numFmtId="0" fontId="16" fillId="0" borderId="0" xfId="8" applyFont="1" applyAlignment="1"/>
    <xf numFmtId="0" fontId="16" fillId="0" borderId="0" xfId="8" applyFont="1"/>
    <xf numFmtId="165" fontId="18" fillId="6" borderId="20" xfId="2" applyNumberFormat="1" applyFont="1" applyFill="1" applyBorder="1" applyAlignment="1">
      <alignment horizontal="left"/>
    </xf>
    <xf numFmtId="0" fontId="8" fillId="6" borderId="20" xfId="8" applyFill="1" applyBorder="1"/>
    <xf numFmtId="165" fontId="19" fillId="6" borderId="21" xfId="2" applyNumberFormat="1" applyFont="1" applyFill="1" applyBorder="1"/>
    <xf numFmtId="165" fontId="19" fillId="6" borderId="20" xfId="2" applyNumberFormat="1" applyFont="1" applyFill="1" applyBorder="1"/>
    <xf numFmtId="0" fontId="8" fillId="6" borderId="22" xfId="8" applyFill="1" applyBorder="1" applyAlignment="1"/>
    <xf numFmtId="0" fontId="8" fillId="6" borderId="0" xfId="8" applyFill="1" applyBorder="1"/>
    <xf numFmtId="165" fontId="19" fillId="6" borderId="23" xfId="2" applyNumberFormat="1" applyFont="1" applyFill="1" applyBorder="1"/>
    <xf numFmtId="165" fontId="19" fillId="6" borderId="0" xfId="2" applyNumberFormat="1" applyFont="1" applyFill="1" applyBorder="1"/>
    <xf numFmtId="0" fontId="10" fillId="3" borderId="6" xfId="9" applyFont="1" applyFill="1" applyBorder="1"/>
    <xf numFmtId="0" fontId="8" fillId="6" borderId="24" xfId="8" applyFill="1" applyBorder="1" applyAlignment="1"/>
    <xf numFmtId="0" fontId="8" fillId="4" borderId="25" xfId="8" applyFill="1" applyBorder="1" applyAlignment="1"/>
    <xf numFmtId="165" fontId="8" fillId="6" borderId="25" xfId="8" applyNumberFormat="1" applyFill="1" applyBorder="1" applyAlignment="1"/>
    <xf numFmtId="0" fontId="14" fillId="4" borderId="25" xfId="8" applyFont="1" applyFill="1" applyBorder="1" applyAlignment="1"/>
    <xf numFmtId="0" fontId="8" fillId="6" borderId="25" xfId="8" applyFill="1" applyBorder="1"/>
    <xf numFmtId="165" fontId="19" fillId="6" borderId="26" xfId="2" applyNumberFormat="1" applyFont="1" applyFill="1" applyBorder="1"/>
    <xf numFmtId="165" fontId="19" fillId="6" borderId="25" xfId="2" applyNumberFormat="1" applyFont="1" applyFill="1" applyBorder="1"/>
    <xf numFmtId="0" fontId="20" fillId="6" borderId="0" xfId="8" applyFont="1" applyFill="1" applyBorder="1" applyAlignment="1"/>
    <xf numFmtId="165" fontId="20" fillId="4" borderId="0" xfId="8" applyNumberFormat="1" applyFont="1" applyFill="1" applyBorder="1" applyAlignment="1"/>
    <xf numFmtId="0" fontId="21" fillId="6" borderId="0" xfId="8" applyFont="1" applyFill="1" applyBorder="1" applyAlignment="1"/>
    <xf numFmtId="0" fontId="20" fillId="6" borderId="0" xfId="8" applyFont="1" applyFill="1" applyBorder="1"/>
    <xf numFmtId="165" fontId="22" fillId="4" borderId="0" xfId="2" applyNumberFormat="1" applyFont="1" applyFill="1" applyBorder="1"/>
    <xf numFmtId="0" fontId="24" fillId="0" borderId="0" xfId="8" applyFont="1" applyAlignment="1">
      <alignment horizontal="center"/>
    </xf>
    <xf numFmtId="0" fontId="7" fillId="0" borderId="28" xfId="24" applyFont="1" applyBorder="1"/>
    <xf numFmtId="0" fontId="7" fillId="0" borderId="0" xfId="24" applyFont="1" applyBorder="1"/>
    <xf numFmtId="0" fontId="20" fillId="0" borderId="0" xfId="8" applyFont="1"/>
    <xf numFmtId="0" fontId="20" fillId="3" borderId="0" xfId="8" applyFont="1" applyFill="1"/>
    <xf numFmtId="0" fontId="20" fillId="0" borderId="9" xfId="8" applyFont="1" applyBorder="1"/>
    <xf numFmtId="0" fontId="20" fillId="0" borderId="2" xfId="8" applyFont="1" applyBorder="1"/>
    <xf numFmtId="0" fontId="20" fillId="0" borderId="29" xfId="8" applyFont="1" applyBorder="1"/>
    <xf numFmtId="0" fontId="20" fillId="0" borderId="30" xfId="8" applyFont="1" applyBorder="1"/>
    <xf numFmtId="0" fontId="8" fillId="0" borderId="2" xfId="8" applyBorder="1" applyAlignment="1">
      <alignment horizontal="center"/>
    </xf>
    <xf numFmtId="0" fontId="8" fillId="3" borderId="30" xfId="8" applyFill="1" applyBorder="1" applyAlignment="1">
      <alignment horizontal="center"/>
    </xf>
    <xf numFmtId="0" fontId="20" fillId="0" borderId="31" xfId="8" applyFont="1" applyBorder="1"/>
    <xf numFmtId="0" fontId="20" fillId="0" borderId="32" xfId="8" applyFont="1" applyBorder="1"/>
    <xf numFmtId="0" fontId="8" fillId="0" borderId="33" xfId="8" applyBorder="1"/>
    <xf numFmtId="0" fontId="8" fillId="0" borderId="31" xfId="8" applyBorder="1"/>
    <xf numFmtId="3" fontId="20" fillId="10" borderId="34" xfId="3" applyNumberFormat="1" applyFont="1" applyFill="1" applyBorder="1" applyProtection="1"/>
    <xf numFmtId="3" fontId="20" fillId="3" borderId="31" xfId="3" applyNumberFormat="1" applyFont="1" applyFill="1" applyBorder="1" applyProtection="1"/>
    <xf numFmtId="3" fontId="20" fillId="11" borderId="34" xfId="3" applyNumberFormat="1" applyFont="1" applyFill="1" applyBorder="1" applyProtection="1"/>
    <xf numFmtId="0" fontId="20" fillId="0" borderId="35" xfId="8" applyFont="1" applyBorder="1"/>
    <xf numFmtId="3" fontId="20" fillId="5" borderId="34" xfId="3" applyNumberFormat="1" applyFont="1" applyFill="1" applyBorder="1" applyProtection="1"/>
    <xf numFmtId="3" fontId="26" fillId="5" borderId="33" xfId="3" applyNumberFormat="1" applyFont="1" applyFill="1" applyBorder="1" applyProtection="1"/>
    <xf numFmtId="3" fontId="26" fillId="5" borderId="34" xfId="3" applyNumberFormat="1" applyFont="1" applyFill="1" applyBorder="1" applyProtection="1"/>
    <xf numFmtId="0" fontId="27" fillId="0" borderId="8" xfId="16" applyFont="1" applyFill="1" applyBorder="1"/>
    <xf numFmtId="0" fontId="27" fillId="0" borderId="36" xfId="16" applyFont="1" applyFill="1" applyBorder="1"/>
    <xf numFmtId="165" fontId="28" fillId="0" borderId="37" xfId="3" applyNumberFormat="1" applyFont="1" applyFill="1" applyBorder="1" applyProtection="1"/>
    <xf numFmtId="166" fontId="28" fillId="0" borderId="38" xfId="3" applyNumberFormat="1" applyFont="1" applyFill="1" applyBorder="1" applyProtection="1"/>
    <xf numFmtId="3" fontId="8" fillId="4" borderId="39" xfId="3" applyNumberFormat="1" applyFill="1" applyBorder="1" applyProtection="1"/>
    <xf numFmtId="3" fontId="8" fillId="3" borderId="38" xfId="3" applyNumberFormat="1" applyFill="1" applyBorder="1" applyProtection="1"/>
    <xf numFmtId="43" fontId="28" fillId="3" borderId="38" xfId="3" applyNumberFormat="1" applyFont="1" applyFill="1" applyBorder="1" applyProtection="1"/>
    <xf numFmtId="3" fontId="27" fillId="3" borderId="40" xfId="3" applyNumberFormat="1" applyFont="1" applyFill="1" applyBorder="1" applyProtection="1"/>
    <xf numFmtId="3" fontId="27" fillId="3" borderId="39" xfId="3" applyNumberFormat="1" applyFont="1" applyFill="1" applyBorder="1" applyProtection="1"/>
    <xf numFmtId="0" fontId="27" fillId="3" borderId="8" xfId="16" applyFont="1" applyFill="1" applyBorder="1"/>
    <xf numFmtId="165" fontId="28" fillId="0" borderId="38" xfId="3" applyNumberFormat="1" applyFont="1" applyFill="1" applyBorder="1" applyProtection="1"/>
    <xf numFmtId="3" fontId="8" fillId="4" borderId="41" xfId="3" applyNumberFormat="1" applyFill="1" applyBorder="1" applyProtection="1"/>
    <xf numFmtId="165" fontId="28" fillId="3" borderId="38" xfId="3" applyNumberFormat="1" applyFont="1" applyFill="1" applyBorder="1" applyProtection="1"/>
    <xf numFmtId="3" fontId="27" fillId="3" borderId="42" xfId="3" applyNumberFormat="1" applyFont="1" applyFill="1" applyBorder="1" applyProtection="1"/>
    <xf numFmtId="3" fontId="27" fillId="3" borderId="41" xfId="3" applyNumberFormat="1" applyFont="1" applyFill="1" applyBorder="1" applyProtection="1"/>
    <xf numFmtId="166" fontId="28" fillId="3" borderId="38" xfId="3" applyNumberFormat="1" applyFont="1" applyFill="1" applyBorder="1" applyProtection="1"/>
    <xf numFmtId="165" fontId="28" fillId="3" borderId="37" xfId="3" applyNumberFormat="1" applyFont="1" applyFill="1" applyBorder="1" applyProtection="1"/>
    <xf numFmtId="0" fontId="27" fillId="3" borderId="43" xfId="8" applyFont="1" applyFill="1" applyBorder="1"/>
    <xf numFmtId="0" fontId="27" fillId="0" borderId="36" xfId="8" applyFont="1" applyFill="1" applyBorder="1"/>
    <xf numFmtId="0" fontId="27" fillId="0" borderId="43" xfId="8" applyFont="1" applyFill="1" applyBorder="1"/>
    <xf numFmtId="165" fontId="8" fillId="0" borderId="28" xfId="3" applyNumberFormat="1" applyFont="1" applyFill="1" applyBorder="1" applyProtection="1"/>
    <xf numFmtId="165" fontId="8" fillId="0" borderId="0" xfId="3" applyNumberFormat="1" applyFont="1" applyFill="1" applyBorder="1" applyProtection="1"/>
    <xf numFmtId="3" fontId="27" fillId="4" borderId="44" xfId="3" applyNumberFormat="1" applyFont="1" applyFill="1" applyBorder="1" applyProtection="1"/>
    <xf numFmtId="3" fontId="27" fillId="3" borderId="0" xfId="3" applyNumberFormat="1" applyFont="1" applyFill="1" applyBorder="1" applyProtection="1"/>
    <xf numFmtId="3" fontId="27" fillId="3" borderId="45" xfId="3" applyNumberFormat="1" applyFont="1" applyFill="1" applyBorder="1" applyProtection="1"/>
    <xf numFmtId="3" fontId="27" fillId="3" borderId="44" xfId="3" applyNumberFormat="1" applyFont="1" applyFill="1" applyBorder="1" applyProtection="1"/>
    <xf numFmtId="0" fontId="20" fillId="0" borderId="35" xfId="8" applyFont="1" applyFill="1" applyBorder="1"/>
    <xf numFmtId="0" fontId="20" fillId="0" borderId="32" xfId="8" applyFont="1" applyFill="1" applyBorder="1"/>
    <xf numFmtId="165" fontId="20" fillId="0" borderId="33" xfId="3" applyNumberFormat="1" applyFont="1" applyFill="1" applyBorder="1" applyProtection="1"/>
    <xf numFmtId="165" fontId="20" fillId="0" borderId="31" xfId="3" applyNumberFormat="1" applyFont="1" applyFill="1" applyBorder="1" applyProtection="1"/>
    <xf numFmtId="3" fontId="20" fillId="11" borderId="46" xfId="3" applyNumberFormat="1" applyFont="1" applyFill="1" applyBorder="1" applyProtection="1"/>
    <xf numFmtId="3" fontId="26" fillId="11" borderId="47" xfId="3" applyNumberFormat="1" applyFont="1" applyFill="1" applyBorder="1" applyProtection="1"/>
    <xf numFmtId="3" fontId="26" fillId="11" borderId="46" xfId="3" applyNumberFormat="1" applyFont="1" applyFill="1" applyBorder="1" applyProtection="1"/>
    <xf numFmtId="0" fontId="8" fillId="0" borderId="22" xfId="8" applyFont="1" applyFill="1" applyBorder="1"/>
    <xf numFmtId="0" fontId="8" fillId="0" borderId="36" xfId="8" applyFont="1" applyFill="1" applyBorder="1"/>
    <xf numFmtId="165" fontId="28" fillId="4" borderId="39" xfId="3" applyNumberFormat="1" applyFont="1" applyFill="1" applyBorder="1"/>
    <xf numFmtId="165" fontId="28" fillId="3" borderId="38" xfId="3" applyNumberFormat="1" applyFont="1" applyFill="1" applyBorder="1"/>
    <xf numFmtId="165" fontId="31" fillId="3" borderId="37" xfId="3" applyNumberFormat="1" applyFont="1" applyFill="1" applyBorder="1" applyProtection="1"/>
    <xf numFmtId="165" fontId="27" fillId="3" borderId="40" xfId="3" applyNumberFormat="1" applyFont="1" applyFill="1" applyBorder="1"/>
    <xf numFmtId="165" fontId="27" fillId="3" borderId="39" xfId="3" applyNumberFormat="1" applyFont="1" applyFill="1" applyBorder="1"/>
    <xf numFmtId="0" fontId="8" fillId="0" borderId="48" xfId="8" applyFont="1" applyFill="1" applyBorder="1"/>
    <xf numFmtId="0" fontId="8" fillId="0" borderId="49" xfId="8" applyFont="1" applyFill="1" applyBorder="1"/>
    <xf numFmtId="165" fontId="28" fillId="3" borderId="50" xfId="3" applyNumberFormat="1" applyFont="1" applyFill="1" applyBorder="1" applyProtection="1"/>
    <xf numFmtId="165" fontId="28" fillId="4" borderId="41" xfId="3" applyNumberFormat="1" applyFont="1" applyFill="1" applyBorder="1"/>
    <xf numFmtId="165" fontId="27" fillId="3" borderId="42" xfId="3" applyNumberFormat="1" applyFont="1" applyFill="1" applyBorder="1"/>
    <xf numFmtId="165" fontId="27" fillId="3" borderId="41" xfId="3" applyNumberFormat="1" applyFont="1" applyFill="1" applyBorder="1"/>
    <xf numFmtId="165" fontId="31" fillId="3" borderId="50" xfId="3" applyNumberFormat="1" applyFont="1" applyFill="1" applyBorder="1" applyProtection="1"/>
    <xf numFmtId="165" fontId="28" fillId="4" borderId="51" xfId="3" applyNumberFormat="1" applyFont="1" applyFill="1" applyBorder="1"/>
    <xf numFmtId="165" fontId="27" fillId="3" borderId="52" xfId="3" applyNumberFormat="1" applyFont="1" applyFill="1" applyBorder="1"/>
    <xf numFmtId="165" fontId="27" fillId="3" borderId="51" xfId="3" applyNumberFormat="1" applyFont="1" applyFill="1" applyBorder="1"/>
    <xf numFmtId="165" fontId="28" fillId="4" borderId="1" xfId="3" applyNumberFormat="1" applyFont="1" applyFill="1" applyBorder="1"/>
    <xf numFmtId="165" fontId="27" fillId="3" borderId="27" xfId="3" applyNumberFormat="1" applyFont="1" applyFill="1" applyBorder="1"/>
    <xf numFmtId="165" fontId="27" fillId="3" borderId="1" xfId="3" applyNumberFormat="1" applyFont="1" applyFill="1" applyBorder="1"/>
    <xf numFmtId="165" fontId="28" fillId="4" borderId="53" xfId="3" applyNumberFormat="1" applyFont="1" applyFill="1" applyBorder="1"/>
    <xf numFmtId="165" fontId="27" fillId="3" borderId="54" xfId="3" applyNumberFormat="1" applyFont="1" applyFill="1" applyBorder="1"/>
    <xf numFmtId="165" fontId="27" fillId="3" borderId="53" xfId="3" applyNumberFormat="1" applyFont="1" applyFill="1" applyBorder="1"/>
    <xf numFmtId="165" fontId="31" fillId="0" borderId="55" xfId="3" applyNumberFormat="1" applyFont="1" applyFill="1" applyBorder="1" applyProtection="1"/>
    <xf numFmtId="165" fontId="31" fillId="0" borderId="31" xfId="3" applyNumberFormat="1" applyFont="1" applyFill="1" applyBorder="1" applyProtection="1"/>
    <xf numFmtId="165" fontId="20" fillId="11" borderId="46" xfId="3" applyNumberFormat="1" applyFont="1" applyFill="1" applyBorder="1"/>
    <xf numFmtId="165" fontId="20" fillId="3" borderId="31" xfId="3" applyNumberFormat="1" applyFont="1" applyFill="1" applyBorder="1"/>
    <xf numFmtId="165" fontId="20" fillId="5" borderId="34" xfId="3" applyNumberFormat="1" applyFont="1" applyFill="1" applyBorder="1"/>
    <xf numFmtId="165" fontId="26" fillId="11" borderId="47" xfId="3" applyNumberFormat="1" applyFont="1" applyFill="1" applyBorder="1"/>
    <xf numFmtId="165" fontId="26" fillId="11" borderId="46" xfId="3" applyNumberFormat="1" applyFont="1" applyFill="1" applyBorder="1"/>
    <xf numFmtId="0" fontId="8" fillId="0" borderId="56" xfId="8" applyFont="1" applyFill="1" applyBorder="1"/>
    <xf numFmtId="0" fontId="8" fillId="0" borderId="57" xfId="8" applyFont="1" applyFill="1" applyBorder="1"/>
    <xf numFmtId="165" fontId="28" fillId="0" borderId="58" xfId="3" applyNumberFormat="1" applyFont="1" applyFill="1" applyBorder="1" applyProtection="1"/>
    <xf numFmtId="165" fontId="28" fillId="4" borderId="36" xfId="3" applyNumberFormat="1" applyFont="1" applyFill="1" applyBorder="1"/>
    <xf numFmtId="165" fontId="27" fillId="3" borderId="37" xfId="3" applyNumberFormat="1" applyFont="1" applyFill="1" applyBorder="1"/>
    <xf numFmtId="165" fontId="27" fillId="3" borderId="36" xfId="3" applyNumberFormat="1" applyFont="1" applyFill="1" applyBorder="1"/>
    <xf numFmtId="0" fontId="8" fillId="0" borderId="59" xfId="8" applyFont="1" applyFill="1" applyBorder="1"/>
    <xf numFmtId="0" fontId="8" fillId="0" borderId="60" xfId="8" applyFont="1" applyFill="1" applyBorder="1"/>
    <xf numFmtId="165" fontId="28" fillId="0" borderId="61" xfId="3" applyNumberFormat="1" applyFont="1" applyFill="1" applyBorder="1" applyProtection="1"/>
    <xf numFmtId="165" fontId="28" fillId="4" borderId="62" xfId="3" applyNumberFormat="1" applyFont="1" applyFill="1" applyBorder="1"/>
    <xf numFmtId="165" fontId="27" fillId="3" borderId="62" xfId="3" applyNumberFormat="1" applyFont="1" applyFill="1" applyBorder="1"/>
    <xf numFmtId="165" fontId="28" fillId="0" borderId="0" xfId="3" applyNumberFormat="1" applyFont="1" applyFill="1" applyBorder="1" applyProtection="1"/>
    <xf numFmtId="0" fontId="8" fillId="3" borderId="59" xfId="8" applyFont="1" applyFill="1" applyBorder="1"/>
    <xf numFmtId="165" fontId="28" fillId="6" borderId="61" xfId="3" applyNumberFormat="1" applyFont="1" applyFill="1" applyBorder="1" applyProtection="1"/>
    <xf numFmtId="165" fontId="28" fillId="0" borderId="50" xfId="3" applyNumberFormat="1" applyFont="1" applyFill="1" applyBorder="1" applyProtection="1"/>
    <xf numFmtId="165" fontId="28" fillId="4" borderId="63" xfId="3" applyNumberFormat="1" applyFont="1" applyFill="1" applyBorder="1"/>
    <xf numFmtId="0" fontId="20" fillId="0" borderId="19" xfId="8" applyFont="1" applyFill="1" applyBorder="1"/>
    <xf numFmtId="0" fontId="20" fillId="0" borderId="64" xfId="8" applyFont="1" applyFill="1" applyBorder="1"/>
    <xf numFmtId="165" fontId="31" fillId="0" borderId="65" xfId="3" applyNumberFormat="1" applyFont="1" applyFill="1" applyBorder="1" applyProtection="1"/>
    <xf numFmtId="0" fontId="33" fillId="0" borderId="0" xfId="10" applyFont="1"/>
    <xf numFmtId="0" fontId="18" fillId="0" borderId="0" xfId="10" applyFont="1"/>
    <xf numFmtId="0" fontId="34" fillId="0" borderId="0" xfId="10" applyFont="1"/>
    <xf numFmtId="0" fontId="6" fillId="0" borderId="0" xfId="17" applyFont="1"/>
    <xf numFmtId="0" fontId="35" fillId="0" borderId="0" xfId="10" applyFont="1"/>
    <xf numFmtId="0" fontId="6" fillId="0" borderId="0" xfId="10" applyFont="1" applyAlignment="1">
      <alignment horizontal="left"/>
    </xf>
    <xf numFmtId="0" fontId="33" fillId="0" borderId="0" xfId="17" applyFont="1"/>
    <xf numFmtId="0" fontId="35" fillId="10" borderId="1" xfId="10" applyFont="1" applyFill="1" applyBorder="1"/>
    <xf numFmtId="0" fontId="35" fillId="0" borderId="64" xfId="10" applyFont="1" applyBorder="1"/>
    <xf numFmtId="0" fontId="35" fillId="0" borderId="36" xfId="10" applyFont="1" applyBorder="1"/>
    <xf numFmtId="0" fontId="35" fillId="0" borderId="36" xfId="10" applyFont="1" applyFill="1" applyBorder="1"/>
    <xf numFmtId="0" fontId="35" fillId="0" borderId="53" xfId="10" applyFont="1" applyBorder="1"/>
    <xf numFmtId="0" fontId="35" fillId="10" borderId="66" xfId="10" applyFont="1" applyFill="1" applyBorder="1"/>
    <xf numFmtId="0" fontId="35" fillId="10" borderId="32" xfId="10" applyFont="1" applyFill="1" applyBorder="1"/>
    <xf numFmtId="0" fontId="6" fillId="0" borderId="0" xfId="10"/>
    <xf numFmtId="0" fontId="6" fillId="0" borderId="0" xfId="10" applyFill="1"/>
    <xf numFmtId="0" fontId="36" fillId="0" borderId="0" xfId="9" applyFont="1" applyBorder="1"/>
    <xf numFmtId="0" fontId="24" fillId="0" borderId="0" xfId="18" applyFont="1"/>
    <xf numFmtId="0" fontId="9" fillId="3" borderId="0" xfId="9" applyFont="1" applyFill="1" applyBorder="1"/>
    <xf numFmtId="0" fontId="24" fillId="0" borderId="1" xfId="21" applyFont="1" applyBorder="1"/>
    <xf numFmtId="0" fontId="24" fillId="0" borderId="1" xfId="21" applyFont="1" applyFill="1" applyBorder="1"/>
    <xf numFmtId="0" fontId="24" fillId="0" borderId="1" xfId="0" applyFont="1" applyFill="1" applyBorder="1"/>
    <xf numFmtId="0" fontId="12" fillId="0" borderId="0" xfId="22" applyBorder="1"/>
    <xf numFmtId="0" fontId="12" fillId="0" borderId="0" xfId="22"/>
    <xf numFmtId="0" fontId="7" fillId="0" borderId="0" xfId="22" applyFont="1"/>
    <xf numFmtId="0" fontId="7" fillId="0" borderId="0" xfId="22" applyFont="1" applyAlignment="1">
      <alignment horizontal="left"/>
    </xf>
    <xf numFmtId="0" fontId="12" fillId="0" borderId="0" xfId="22" applyFont="1"/>
    <xf numFmtId="0" fontId="7" fillId="10" borderId="2" xfId="22" applyFont="1" applyFill="1" applyBorder="1"/>
    <xf numFmtId="0" fontId="7" fillId="10" borderId="5" xfId="22" applyFont="1" applyFill="1" applyBorder="1"/>
    <xf numFmtId="0" fontId="12" fillId="8" borderId="1" xfId="22" applyFill="1" applyBorder="1"/>
    <xf numFmtId="0" fontId="7" fillId="0" borderId="1" xfId="22" applyFont="1" applyBorder="1"/>
    <xf numFmtId="0" fontId="7" fillId="0" borderId="36" xfId="22" applyFont="1" applyBorder="1"/>
    <xf numFmtId="0" fontId="12" fillId="0" borderId="36" xfId="22" applyFont="1" applyBorder="1"/>
    <xf numFmtId="0" fontId="12" fillId="0" borderId="36" xfId="22" applyBorder="1"/>
    <xf numFmtId="0" fontId="39" fillId="0" borderId="0" xfId="22" applyFont="1"/>
    <xf numFmtId="0" fontId="12" fillId="0" borderId="5" xfId="22" applyBorder="1"/>
    <xf numFmtId="0" fontId="12" fillId="0" borderId="0" xfId="22" applyFill="1" applyBorder="1"/>
    <xf numFmtId="0" fontId="45" fillId="10" borderId="12" xfId="10" applyFont="1" applyFill="1" applyBorder="1" applyAlignment="1">
      <alignment horizontal="center"/>
    </xf>
    <xf numFmtId="0" fontId="12" fillId="0" borderId="8" xfId="22" applyFill="1" applyBorder="1"/>
    <xf numFmtId="0" fontId="12" fillId="0" borderId="8" xfId="22" applyBorder="1"/>
    <xf numFmtId="0" fontId="31" fillId="0" borderId="0" xfId="10" applyFont="1" applyAlignment="1">
      <alignment horizontal="left"/>
    </xf>
    <xf numFmtId="0" fontId="5" fillId="0" borderId="0" xfId="10" applyFont="1" applyAlignment="1">
      <alignment horizontal="left"/>
    </xf>
    <xf numFmtId="0" fontId="5" fillId="0" borderId="0" xfId="10" applyFont="1"/>
    <xf numFmtId="0" fontId="6" fillId="0" borderId="0" xfId="10" applyAlignment="1">
      <alignment horizontal="left"/>
    </xf>
    <xf numFmtId="0" fontId="33" fillId="0" borderId="0" xfId="18" applyFont="1"/>
    <xf numFmtId="0" fontId="6" fillId="0" borderId="0" xfId="14"/>
    <xf numFmtId="0" fontId="5" fillId="0" borderId="0" xfId="14" applyFont="1" applyAlignment="1">
      <alignment horizontal="left"/>
    </xf>
    <xf numFmtId="0" fontId="5" fillId="0" borderId="0" xfId="14" applyFont="1"/>
    <xf numFmtId="0" fontId="33" fillId="0" borderId="0" xfId="14" applyFont="1"/>
    <xf numFmtId="0" fontId="6" fillId="8" borderId="36" xfId="14" applyFill="1" applyBorder="1"/>
    <xf numFmtId="0" fontId="6" fillId="0" borderId="36" xfId="14" applyBorder="1"/>
    <xf numFmtId="0" fontId="6" fillId="0" borderId="36" xfId="14" applyFont="1" applyBorder="1"/>
    <xf numFmtId="0" fontId="6" fillId="8" borderId="1" xfId="14" applyFill="1" applyBorder="1"/>
    <xf numFmtId="0" fontId="6" fillId="0" borderId="5" xfId="14" applyBorder="1"/>
    <xf numFmtId="0" fontId="6" fillId="0" borderId="36" xfId="14" applyFill="1" applyBorder="1"/>
    <xf numFmtId="0" fontId="6" fillId="10" borderId="1" xfId="14" applyFill="1" applyBorder="1"/>
    <xf numFmtId="0" fontId="6" fillId="0" borderId="0" xfId="14" applyBorder="1"/>
    <xf numFmtId="0" fontId="6" fillId="0" borderId="0" xfId="14" applyFont="1" applyBorder="1"/>
    <xf numFmtId="0" fontId="5" fillId="0" borderId="0" xfId="14" applyFont="1" applyAlignment="1">
      <alignment horizontal="center"/>
    </xf>
    <xf numFmtId="0" fontId="6" fillId="0" borderId="0" xfId="19" applyFont="1"/>
    <xf numFmtId="0" fontId="33" fillId="0" borderId="0" xfId="19" applyFont="1"/>
    <xf numFmtId="0" fontId="6" fillId="10" borderId="1" xfId="14" applyFont="1" applyFill="1" applyBorder="1"/>
    <xf numFmtId="0" fontId="5" fillId="10" borderId="67" xfId="14" applyFont="1" applyFill="1" applyBorder="1"/>
    <xf numFmtId="0" fontId="5" fillId="8" borderId="5" xfId="14" applyFont="1" applyFill="1" applyBorder="1"/>
    <xf numFmtId="0" fontId="5" fillId="0" borderId="32" xfId="14" applyFont="1" applyBorder="1"/>
    <xf numFmtId="0" fontId="6" fillId="14" borderId="32" xfId="14" applyFont="1" applyFill="1" applyBorder="1"/>
    <xf numFmtId="165" fontId="12" fillId="8" borderId="1" xfId="1" applyNumberFormat="1" applyFill="1" applyBorder="1"/>
    <xf numFmtId="165" fontId="12" fillId="0" borderId="1" xfId="1" applyNumberFormat="1" applyFont="1" applyBorder="1"/>
    <xf numFmtId="165" fontId="12" fillId="0" borderId="36" xfId="1" applyNumberFormat="1" applyFont="1" applyBorder="1"/>
    <xf numFmtId="165" fontId="12" fillId="0" borderId="5" xfId="1" applyNumberFormat="1" applyFont="1" applyBorder="1"/>
    <xf numFmtId="165" fontId="5" fillId="10" borderId="67" xfId="1" applyNumberFormat="1" applyFont="1" applyFill="1" applyBorder="1"/>
    <xf numFmtId="165" fontId="5" fillId="8" borderId="5" xfId="1" applyNumberFormat="1" applyFont="1" applyFill="1" applyBorder="1"/>
    <xf numFmtId="165" fontId="6" fillId="0" borderId="36" xfId="1" applyNumberFormat="1" applyFont="1" applyBorder="1"/>
    <xf numFmtId="165" fontId="5" fillId="0" borderId="32" xfId="1" applyNumberFormat="1" applyFont="1" applyBorder="1"/>
    <xf numFmtId="165" fontId="6" fillId="14" borderId="32" xfId="1" applyNumberFormat="1" applyFont="1" applyFill="1" applyBorder="1"/>
    <xf numFmtId="165" fontId="6" fillId="3" borderId="36" xfId="1" applyNumberFormat="1" applyFont="1" applyFill="1" applyBorder="1"/>
    <xf numFmtId="165" fontId="6" fillId="8" borderId="1" xfId="1" applyNumberFormat="1" applyFont="1" applyFill="1" applyBorder="1"/>
    <xf numFmtId="165" fontId="6" fillId="10" borderId="1" xfId="1" applyNumberFormat="1" applyFont="1" applyFill="1" applyBorder="1"/>
    <xf numFmtId="165" fontId="6" fillId="0" borderId="0" xfId="1" applyNumberFormat="1" applyFont="1"/>
    <xf numFmtId="165" fontId="6" fillId="0" borderId="0" xfId="1" applyNumberFormat="1" applyFont="1" applyBorder="1"/>
    <xf numFmtId="0" fontId="8" fillId="0" borderId="1" xfId="9" applyFont="1" applyBorder="1"/>
    <xf numFmtId="0" fontId="15" fillId="0" borderId="1" xfId="9" applyFont="1" applyBorder="1"/>
    <xf numFmtId="0" fontId="8" fillId="0" borderId="1" xfId="21" applyFont="1" applyFill="1" applyBorder="1"/>
    <xf numFmtId="0" fontId="8" fillId="0" borderId="1" xfId="9" applyFont="1" applyFill="1" applyBorder="1"/>
    <xf numFmtId="0" fontId="8" fillId="0" borderId="1" xfId="0" applyFont="1" applyBorder="1"/>
    <xf numFmtId="165" fontId="27" fillId="0" borderId="1" xfId="1" applyNumberFormat="1" applyFont="1" applyBorder="1"/>
    <xf numFmtId="0" fontId="8" fillId="0" borderId="0" xfId="0" applyFont="1"/>
    <xf numFmtId="0" fontId="28" fillId="0" borderId="0" xfId="10" applyFont="1"/>
    <xf numFmtId="0" fontId="8" fillId="0" borderId="5" xfId="0" applyFont="1" applyBorder="1"/>
    <xf numFmtId="165" fontId="20" fillId="0" borderId="5" xfId="1" applyNumberFormat="1" applyFont="1" applyBorder="1"/>
    <xf numFmtId="0" fontId="8" fillId="0" borderId="2" xfId="0" applyFont="1" applyBorder="1"/>
    <xf numFmtId="0" fontId="6" fillId="0" borderId="1" xfId="10" applyBorder="1"/>
    <xf numFmtId="0" fontId="6" fillId="0" borderId="5" xfId="10" applyBorder="1"/>
    <xf numFmtId="0" fontId="6" fillId="0" borderId="2" xfId="10" applyBorder="1"/>
    <xf numFmtId="0" fontId="20" fillId="8" borderId="66" xfId="0" applyFont="1" applyFill="1" applyBorder="1"/>
    <xf numFmtId="0" fontId="20" fillId="8" borderId="32" xfId="0" applyFont="1" applyFill="1" applyBorder="1"/>
    <xf numFmtId="0" fontId="20" fillId="8" borderId="34" xfId="0" applyFont="1" applyFill="1" applyBorder="1"/>
    <xf numFmtId="0" fontId="5" fillId="8" borderId="66" xfId="10" applyFont="1" applyFill="1" applyBorder="1"/>
    <xf numFmtId="0" fontId="5" fillId="8" borderId="46" xfId="10" applyFont="1" applyFill="1" applyBorder="1"/>
    <xf numFmtId="0" fontId="8" fillId="8" borderId="66" xfId="0" applyFont="1" applyFill="1" applyBorder="1"/>
    <xf numFmtId="165" fontId="26" fillId="8" borderId="32" xfId="1" applyNumberFormat="1" applyFont="1" applyFill="1" applyBorder="1"/>
    <xf numFmtId="165" fontId="27" fillId="8" borderId="32" xfId="1" applyNumberFormat="1" applyFont="1" applyFill="1" applyBorder="1"/>
    <xf numFmtId="165" fontId="27" fillId="8" borderId="34" xfId="1" applyNumberFormat="1" applyFont="1" applyFill="1" applyBorder="1"/>
    <xf numFmtId="165" fontId="8" fillId="0" borderId="5" xfId="1" applyNumberFormat="1" applyFont="1" applyBorder="1"/>
    <xf numFmtId="165" fontId="8" fillId="0" borderId="13" xfId="1" applyNumberFormat="1" applyFont="1" applyBorder="1"/>
    <xf numFmtId="165" fontId="6" fillId="0" borderId="5" xfId="1" applyNumberFormat="1" applyFont="1" applyBorder="1"/>
    <xf numFmtId="165" fontId="8" fillId="0" borderId="1" xfId="1" applyNumberFormat="1" applyFont="1" applyBorder="1"/>
    <xf numFmtId="165" fontId="8" fillId="0" borderId="7" xfId="1" applyNumberFormat="1" applyFont="1" applyBorder="1"/>
    <xf numFmtId="165" fontId="6" fillId="0" borderId="1" xfId="1" applyNumberFormat="1" applyFont="1" applyBorder="1"/>
    <xf numFmtId="165" fontId="27" fillId="0" borderId="7" xfId="1" applyNumberFormat="1" applyFont="1" applyBorder="1"/>
    <xf numFmtId="165" fontId="27" fillId="0" borderId="1" xfId="1" applyNumberFormat="1" applyFont="1" applyFill="1" applyBorder="1"/>
    <xf numFmtId="165" fontId="27" fillId="0" borderId="2" xfId="1" applyNumberFormat="1" applyFont="1" applyBorder="1"/>
    <xf numFmtId="165" fontId="27" fillId="0" borderId="9" xfId="1" applyNumberFormat="1" applyFont="1" applyBorder="1"/>
    <xf numFmtId="165" fontId="18" fillId="0" borderId="2" xfId="1" applyNumberFormat="1" applyFont="1" applyBorder="1"/>
    <xf numFmtId="0" fontId="6" fillId="0" borderId="0" xfId="15"/>
    <xf numFmtId="0" fontId="5" fillId="0" borderId="0" xfId="15" applyFont="1"/>
    <xf numFmtId="0" fontId="6" fillId="0" borderId="0" xfId="15" applyAlignment="1">
      <alignment horizontal="center"/>
    </xf>
    <xf numFmtId="0" fontId="33" fillId="0" borderId="0" xfId="20" applyFont="1"/>
    <xf numFmtId="0" fontId="33" fillId="0" borderId="0" xfId="15" applyFont="1"/>
    <xf numFmtId="0" fontId="42" fillId="10" borderId="2" xfId="15" applyFont="1" applyFill="1" applyBorder="1" applyAlignment="1">
      <alignment horizontal="center"/>
    </xf>
    <xf numFmtId="0" fontId="42" fillId="10" borderId="12" xfId="15" applyFont="1" applyFill="1" applyBorder="1" applyAlignment="1">
      <alignment horizontal="center"/>
    </xf>
    <xf numFmtId="0" fontId="43" fillId="10" borderId="36" xfId="15" applyFont="1" applyFill="1" applyBorder="1"/>
    <xf numFmtId="0" fontId="43" fillId="10" borderId="38" xfId="15" applyFont="1" applyFill="1" applyBorder="1"/>
    <xf numFmtId="0" fontId="42" fillId="10" borderId="38" xfId="15" applyFont="1" applyFill="1" applyBorder="1" applyAlignment="1">
      <alignment horizontal="center"/>
    </xf>
    <xf numFmtId="0" fontId="42" fillId="10" borderId="5" xfId="15" applyFont="1" applyFill="1" applyBorder="1" applyAlignment="1">
      <alignment horizontal="center"/>
    </xf>
    <xf numFmtId="0" fontId="42" fillId="10" borderId="15" xfId="15" applyFont="1" applyFill="1" applyBorder="1" applyAlignment="1">
      <alignment horizontal="center"/>
    </xf>
    <xf numFmtId="0" fontId="44" fillId="0" borderId="1" xfId="15" applyFont="1" applyBorder="1" applyAlignment="1">
      <alignment horizontal="center"/>
    </xf>
    <xf numFmtId="0" fontId="44" fillId="0" borderId="11" xfId="15" applyFont="1" applyBorder="1"/>
    <xf numFmtId="165" fontId="44" fillId="3" borderId="11" xfId="4" applyNumberFormat="1" applyFont="1" applyFill="1" applyBorder="1" applyAlignment="1">
      <alignment horizontal="right"/>
    </xf>
    <xf numFmtId="165" fontId="44" fillId="3" borderId="1" xfId="5" applyNumberFormat="1" applyFont="1" applyFill="1" applyBorder="1" applyAlignment="1">
      <alignment horizontal="right"/>
    </xf>
    <xf numFmtId="165" fontId="44" fillId="3" borderId="11" xfId="5" applyNumberFormat="1" applyFont="1" applyFill="1" applyBorder="1" applyAlignment="1">
      <alignment horizontal="right"/>
    </xf>
    <xf numFmtId="165" fontId="44" fillId="0" borderId="11" xfId="5" applyNumberFormat="1" applyFont="1" applyBorder="1" applyAlignment="1">
      <alignment horizontal="right"/>
    </xf>
    <xf numFmtId="165" fontId="44" fillId="0" borderId="1" xfId="5" applyNumberFormat="1" applyFont="1" applyBorder="1" applyAlignment="1">
      <alignment horizontal="right"/>
    </xf>
    <xf numFmtId="0" fontId="45" fillId="10" borderId="1" xfId="15" applyFont="1" applyFill="1" applyBorder="1" applyAlignment="1">
      <alignment horizontal="center"/>
    </xf>
    <xf numFmtId="0" fontId="45" fillId="10" borderId="1" xfId="15" applyFont="1" applyFill="1" applyBorder="1"/>
    <xf numFmtId="165" fontId="45" fillId="10" borderId="1" xfId="5" applyNumberFormat="1" applyFont="1" applyFill="1" applyBorder="1" applyAlignment="1">
      <alignment horizontal="right"/>
    </xf>
    <xf numFmtId="0" fontId="6" fillId="0" borderId="0" xfId="10" applyAlignment="1"/>
    <xf numFmtId="0" fontId="34" fillId="0" borderId="0" xfId="10" applyFont="1" applyAlignment="1">
      <alignment horizontal="center"/>
    </xf>
    <xf numFmtId="0" fontId="6" fillId="0" borderId="0" xfId="17"/>
    <xf numFmtId="0" fontId="45" fillId="0" borderId="2" xfId="10" applyFont="1" applyBorder="1" applyAlignment="1">
      <alignment horizontal="center"/>
    </xf>
    <xf numFmtId="0" fontId="45" fillId="10" borderId="2" xfId="10" applyFont="1" applyFill="1" applyBorder="1" applyAlignment="1">
      <alignment horizontal="center"/>
    </xf>
    <xf numFmtId="0" fontId="45" fillId="10" borderId="9" xfId="10" applyFont="1" applyFill="1" applyBorder="1" applyAlignment="1">
      <alignment horizontal="center"/>
    </xf>
    <xf numFmtId="0" fontId="44" fillId="0" borderId="36" xfId="10" applyFont="1" applyBorder="1" applyAlignment="1">
      <alignment horizontal="center"/>
    </xf>
    <xf numFmtId="0" fontId="45" fillId="10" borderId="36" xfId="10" applyFont="1" applyFill="1" applyBorder="1" applyAlignment="1">
      <alignment horizontal="center"/>
    </xf>
    <xf numFmtId="0" fontId="45" fillId="10" borderId="38" xfId="10" applyFont="1" applyFill="1" applyBorder="1" applyAlignment="1">
      <alignment horizontal="center"/>
    </xf>
    <xf numFmtId="0" fontId="45" fillId="10" borderId="0" xfId="10" applyFont="1" applyFill="1" applyBorder="1" applyAlignment="1">
      <alignment horizontal="center"/>
    </xf>
    <xf numFmtId="0" fontId="6" fillId="10" borderId="36" xfId="10" applyFill="1" applyBorder="1"/>
    <xf numFmtId="0" fontId="44" fillId="0" borderId="5" xfId="10" applyFont="1" applyBorder="1" applyAlignment="1">
      <alignment horizontal="center"/>
    </xf>
    <xf numFmtId="0" fontId="44" fillId="10" borderId="5" xfId="10" applyFont="1" applyFill="1" applyBorder="1" applyAlignment="1">
      <alignment horizontal="center"/>
    </xf>
    <xf numFmtId="0" fontId="45" fillId="10" borderId="15" xfId="10" applyFont="1" applyFill="1" applyBorder="1" applyAlignment="1">
      <alignment horizontal="center"/>
    </xf>
    <xf numFmtId="0" fontId="44" fillId="10" borderId="15" xfId="10" applyFont="1" applyFill="1" applyBorder="1" applyAlignment="1">
      <alignment horizontal="center"/>
    </xf>
    <xf numFmtId="0" fontId="44" fillId="10" borderId="13" xfId="10" applyFont="1" applyFill="1" applyBorder="1" applyAlignment="1">
      <alignment horizontal="center"/>
    </xf>
    <xf numFmtId="0" fontId="6" fillId="10" borderId="5" xfId="10" applyFill="1" applyBorder="1"/>
    <xf numFmtId="0" fontId="45" fillId="0" borderId="68" xfId="10" applyFont="1" applyBorder="1" applyAlignment="1">
      <alignment horizontal="center"/>
    </xf>
    <xf numFmtId="0" fontId="45" fillId="0" borderId="53" xfId="10" applyFont="1" applyBorder="1" applyAlignment="1">
      <alignment horizontal="center"/>
    </xf>
    <xf numFmtId="0" fontId="45" fillId="0" borderId="69" xfId="10" applyFont="1" applyBorder="1" applyAlignment="1">
      <alignment horizontal="center"/>
    </xf>
    <xf numFmtId="0" fontId="45" fillId="0" borderId="0" xfId="10" applyFont="1" applyBorder="1" applyAlignment="1">
      <alignment horizontal="center"/>
    </xf>
    <xf numFmtId="0" fontId="45" fillId="0" borderId="70" xfId="10" applyFont="1" applyBorder="1" applyAlignment="1">
      <alignment horizontal="center"/>
    </xf>
    <xf numFmtId="0" fontId="45" fillId="0" borderId="70" xfId="10" applyFont="1" applyBorder="1"/>
    <xf numFmtId="0" fontId="44" fillId="0" borderId="70" xfId="10" applyFont="1" applyFill="1" applyBorder="1"/>
    <xf numFmtId="0" fontId="44" fillId="0" borderId="70" xfId="10" applyFont="1" applyBorder="1"/>
    <xf numFmtId="0" fontId="44" fillId="0" borderId="35" xfId="10" applyFont="1" applyBorder="1"/>
    <xf numFmtId="0" fontId="6" fillId="0" borderId="32" xfId="10" applyBorder="1"/>
    <xf numFmtId="0" fontId="45" fillId="0" borderId="5" xfId="10" applyFont="1" applyBorder="1" applyAlignment="1">
      <alignment horizontal="center"/>
    </xf>
    <xf numFmtId="0" fontId="44" fillId="0" borderId="5" xfId="10" applyFont="1" applyFill="1" applyBorder="1"/>
    <xf numFmtId="0" fontId="44" fillId="0" borderId="5" xfId="10" applyFont="1" applyBorder="1"/>
    <xf numFmtId="0" fontId="44" fillId="0" borderId="13" xfId="10" applyFont="1" applyBorder="1"/>
    <xf numFmtId="0" fontId="45" fillId="0" borderId="1" xfId="10" applyFont="1" applyBorder="1" applyAlignment="1">
      <alignment horizontal="center"/>
    </xf>
    <xf numFmtId="0" fontId="44" fillId="0" borderId="1" xfId="10" applyFont="1" applyFill="1" applyBorder="1"/>
    <xf numFmtId="0" fontId="44" fillId="0" borderId="1" xfId="10" applyFont="1" applyBorder="1"/>
    <xf numFmtId="0" fontId="44" fillId="0" borderId="7" xfId="10" applyFont="1" applyBorder="1"/>
    <xf numFmtId="0" fontId="44" fillId="0" borderId="2" xfId="10" applyFont="1" applyFill="1" applyBorder="1"/>
    <xf numFmtId="0" fontId="44" fillId="0" borderId="2" xfId="10" applyFont="1" applyBorder="1"/>
    <xf numFmtId="0" fontId="44" fillId="0" borderId="9" xfId="10" applyFont="1" applyBorder="1"/>
    <xf numFmtId="3" fontId="45" fillId="0" borderId="70" xfId="10" applyNumberFormat="1" applyFont="1" applyBorder="1"/>
    <xf numFmtId="3" fontId="45" fillId="0" borderId="35" xfId="10" applyNumberFormat="1" applyFont="1" applyBorder="1"/>
    <xf numFmtId="3" fontId="44" fillId="0" borderId="5" xfId="10" applyNumberFormat="1" applyFont="1" applyBorder="1"/>
    <xf numFmtId="3" fontId="44" fillId="0" borderId="13" xfId="10" applyNumberFormat="1" applyFont="1" applyBorder="1"/>
    <xf numFmtId="165" fontId="6" fillId="0" borderId="5" xfId="4" applyNumberFormat="1" applyFont="1" applyBorder="1"/>
    <xf numFmtId="3" fontId="46" fillId="0" borderId="1" xfId="10" applyNumberFormat="1" applyFont="1" applyBorder="1"/>
    <xf numFmtId="3" fontId="46" fillId="0" borderId="7" xfId="10" applyNumberFormat="1" applyFont="1" applyBorder="1"/>
    <xf numFmtId="165" fontId="47" fillId="0" borderId="5" xfId="4" applyNumberFormat="1" applyFont="1" applyBorder="1"/>
    <xf numFmtId="0" fontId="47" fillId="0" borderId="0" xfId="10" applyFont="1"/>
    <xf numFmtId="3" fontId="46" fillId="0" borderId="2" xfId="10" applyNumberFormat="1" applyFont="1" applyBorder="1"/>
    <xf numFmtId="3" fontId="46" fillId="0" borderId="9" xfId="10" applyNumberFormat="1" applyFont="1" applyBorder="1"/>
    <xf numFmtId="0" fontId="45" fillId="10" borderId="70" xfId="10" applyFont="1" applyFill="1" applyBorder="1"/>
    <xf numFmtId="0" fontId="44" fillId="10" borderId="70" xfId="10" applyFont="1" applyFill="1" applyBorder="1"/>
    <xf numFmtId="3" fontId="45" fillId="10" borderId="70" xfId="10" applyNumberFormat="1" applyFont="1" applyFill="1" applyBorder="1"/>
    <xf numFmtId="3" fontId="45" fillId="10" borderId="35" xfId="10" applyNumberFormat="1" applyFont="1" applyFill="1" applyBorder="1"/>
    <xf numFmtId="165" fontId="6" fillId="10" borderId="32" xfId="4" applyNumberFormat="1" applyFill="1" applyBorder="1"/>
    <xf numFmtId="165" fontId="6" fillId="0" borderId="0" xfId="4" applyNumberFormat="1"/>
    <xf numFmtId="165" fontId="6" fillId="0" borderId="0" xfId="4" applyNumberFormat="1" applyAlignment="1"/>
    <xf numFmtId="0" fontId="6" fillId="0" borderId="0" xfId="10" applyAlignment="1">
      <alignment horizontal="center"/>
    </xf>
    <xf numFmtId="0" fontId="42" fillId="10" borderId="2" xfId="10" applyFont="1" applyFill="1" applyBorder="1" applyAlignment="1">
      <alignment horizontal="center"/>
    </xf>
    <xf numFmtId="0" fontId="42" fillId="10" borderId="12" xfId="10" applyFont="1" applyFill="1" applyBorder="1" applyAlignment="1">
      <alignment horizontal="center"/>
    </xf>
    <xf numFmtId="0" fontId="43" fillId="10" borderId="36" xfId="10" applyFont="1" applyFill="1" applyBorder="1"/>
    <xf numFmtId="0" fontId="43" fillId="10" borderId="38" xfId="10" applyFont="1" applyFill="1" applyBorder="1"/>
    <xf numFmtId="0" fontId="42" fillId="10" borderId="38" xfId="10" applyFont="1" applyFill="1" applyBorder="1" applyAlignment="1">
      <alignment horizontal="center"/>
    </xf>
    <xf numFmtId="0" fontId="42" fillId="10" borderId="5" xfId="10" applyFont="1" applyFill="1" applyBorder="1" applyAlignment="1">
      <alignment horizontal="center"/>
    </xf>
    <xf numFmtId="0" fontId="42" fillId="10" borderId="15" xfId="10" applyFont="1" applyFill="1" applyBorder="1" applyAlignment="1">
      <alignment horizontal="center"/>
    </xf>
    <xf numFmtId="0" fontId="44" fillId="0" borderId="1" xfId="10" applyFont="1" applyBorder="1" applyAlignment="1">
      <alignment horizontal="center"/>
    </xf>
    <xf numFmtId="0" fontId="44" fillId="0" borderId="11" xfId="10" applyFont="1" applyBorder="1"/>
    <xf numFmtId="165" fontId="44" fillId="0" borderId="11" xfId="4" applyNumberFormat="1" applyFont="1" applyBorder="1" applyAlignment="1">
      <alignment horizontal="right"/>
    </xf>
    <xf numFmtId="0" fontId="45" fillId="10" borderId="1" xfId="10" applyFont="1" applyFill="1" applyBorder="1" applyAlignment="1">
      <alignment horizontal="center"/>
    </xf>
    <xf numFmtId="0" fontId="45" fillId="10" borderId="1" xfId="10" applyFont="1" applyFill="1" applyBorder="1"/>
    <xf numFmtId="165" fontId="45" fillId="10" borderId="1" xfId="4" applyNumberFormat="1" applyFont="1" applyFill="1" applyBorder="1" applyAlignment="1">
      <alignment horizontal="right"/>
    </xf>
    <xf numFmtId="0" fontId="31" fillId="0" borderId="0" xfId="10" applyFont="1"/>
    <xf numFmtId="0" fontId="31" fillId="11" borderId="1" xfId="10" applyFont="1" applyFill="1" applyBorder="1"/>
    <xf numFmtId="0" fontId="28" fillId="11" borderId="36" xfId="10" applyFont="1" applyFill="1" applyBorder="1"/>
    <xf numFmtId="0" fontId="28" fillId="0" borderId="1" xfId="10" applyFont="1" applyBorder="1" applyAlignment="1">
      <alignment horizontal="justify" wrapText="1"/>
    </xf>
    <xf numFmtId="165" fontId="28" fillId="0" borderId="1" xfId="4" applyNumberFormat="1" applyFont="1" applyBorder="1" applyAlignment="1">
      <alignment horizontal="right" wrapText="1"/>
    </xf>
    <xf numFmtId="1" fontId="6" fillId="0" borderId="0" xfId="10" applyNumberFormat="1" applyFont="1"/>
    <xf numFmtId="0" fontId="28" fillId="0" borderId="1" xfId="10" applyFont="1" applyFill="1" applyBorder="1" applyAlignment="1">
      <alignment horizontal="justify" wrapText="1"/>
    </xf>
    <xf numFmtId="165" fontId="28" fillId="0" borderId="1" xfId="4" applyNumberFormat="1" applyFont="1" applyFill="1" applyBorder="1" applyAlignment="1">
      <alignment horizontal="right" wrapText="1"/>
    </xf>
    <xf numFmtId="0" fontId="31" fillId="13" borderId="1" xfId="10" applyFont="1" applyFill="1" applyBorder="1" applyAlignment="1">
      <alignment horizontal="justify" wrapText="1"/>
    </xf>
    <xf numFmtId="165" fontId="28" fillId="13" borderId="1" xfId="4" applyNumberFormat="1" applyFont="1" applyFill="1" applyBorder="1" applyAlignment="1">
      <alignment horizontal="right" wrapText="1"/>
    </xf>
    <xf numFmtId="0" fontId="31" fillId="13" borderId="1" xfId="10" applyFont="1" applyFill="1" applyBorder="1" applyAlignment="1">
      <alignment wrapText="1"/>
    </xf>
    <xf numFmtId="165" fontId="31" fillId="13" borderId="1" xfId="4" applyNumberFormat="1" applyFont="1" applyFill="1" applyBorder="1" applyAlignment="1">
      <alignment horizontal="right" wrapText="1"/>
    </xf>
    <xf numFmtId="1" fontId="6" fillId="0" borderId="0" xfId="10" applyNumberFormat="1"/>
    <xf numFmtId="0" fontId="12" fillId="3" borderId="0" xfId="22" applyFont="1" applyFill="1" applyBorder="1"/>
    <xf numFmtId="0" fontId="28" fillId="3" borderId="1" xfId="10" applyFont="1" applyFill="1" applyBorder="1" applyAlignment="1">
      <alignment wrapText="1"/>
    </xf>
    <xf numFmtId="165" fontId="28" fillId="3" borderId="1" xfId="4" applyNumberFormat="1" applyFont="1" applyFill="1" applyBorder="1" applyAlignment="1">
      <alignment horizontal="right" wrapText="1"/>
    </xf>
    <xf numFmtId="0" fontId="6" fillId="3" borderId="0" xfId="10" applyFont="1" applyFill="1"/>
    <xf numFmtId="0" fontId="28" fillId="0" borderId="1" xfId="10" applyFont="1" applyBorder="1" applyAlignment="1">
      <alignment wrapText="1"/>
    </xf>
    <xf numFmtId="165" fontId="31" fillId="0" borderId="1" xfId="4" applyNumberFormat="1" applyFont="1" applyBorder="1" applyAlignment="1">
      <alignment horizontal="right" wrapText="1"/>
    </xf>
    <xf numFmtId="0" fontId="31" fillId="11" borderId="1" xfId="10" applyFont="1" applyFill="1" applyBorder="1" applyAlignment="1">
      <alignment wrapText="1"/>
    </xf>
    <xf numFmtId="165" fontId="31" fillId="11" borderId="1" xfId="4" applyNumberFormat="1" applyFont="1" applyFill="1" applyBorder="1" applyAlignment="1">
      <alignment horizontal="right" wrapText="1"/>
    </xf>
    <xf numFmtId="0" fontId="28" fillId="0" borderId="1" xfId="10" applyFont="1" applyFill="1" applyBorder="1" applyAlignment="1">
      <alignment wrapText="1"/>
    </xf>
    <xf numFmtId="167" fontId="49" fillId="0" borderId="1" xfId="23" applyNumberFormat="1" applyFont="1" applyFill="1" applyBorder="1" applyAlignment="1">
      <alignment horizontal="left" vertical="center" wrapText="1"/>
    </xf>
    <xf numFmtId="165" fontId="49" fillId="0" borderId="1" xfId="4" applyNumberFormat="1" applyFont="1" applyFill="1" applyBorder="1" applyAlignment="1">
      <alignment horizontal="right" vertical="center" wrapText="1"/>
    </xf>
    <xf numFmtId="0" fontId="7" fillId="0" borderId="0" xfId="22" applyFont="1" applyFill="1" applyBorder="1"/>
    <xf numFmtId="167" fontId="50" fillId="13" borderId="1" xfId="23" applyNumberFormat="1" applyFont="1" applyFill="1" applyBorder="1" applyAlignment="1">
      <alignment horizontal="left" vertical="center" wrapText="1"/>
    </xf>
    <xf numFmtId="165" fontId="50" fillId="13" borderId="1" xfId="4" applyNumberFormat="1" applyFont="1" applyFill="1" applyBorder="1" applyAlignment="1">
      <alignment horizontal="right" vertical="center" wrapText="1"/>
    </xf>
    <xf numFmtId="1" fontId="5" fillId="0" borderId="0" xfId="10" applyNumberFormat="1" applyFont="1"/>
    <xf numFmtId="0" fontId="12" fillId="0" borderId="0" xfId="22" applyFont="1" applyFill="1" applyBorder="1"/>
    <xf numFmtId="0" fontId="6" fillId="0" borderId="0" xfId="10" applyFont="1"/>
    <xf numFmtId="165" fontId="50" fillId="0" borderId="1" xfId="4" applyNumberFormat="1" applyFont="1" applyFill="1" applyBorder="1" applyAlignment="1">
      <alignment horizontal="right" vertical="center" wrapText="1"/>
    </xf>
    <xf numFmtId="167" fontId="50" fillId="11" borderId="1" xfId="23" applyNumberFormat="1" applyFont="1" applyFill="1" applyBorder="1" applyAlignment="1">
      <alignment horizontal="left" vertical="center" wrapText="1"/>
    </xf>
    <xf numFmtId="165" fontId="50" fillId="11" borderId="1" xfId="4" applyNumberFormat="1" applyFont="1" applyFill="1" applyBorder="1" applyAlignment="1">
      <alignment horizontal="right" vertical="center" wrapText="1"/>
    </xf>
    <xf numFmtId="0" fontId="42" fillId="10" borderId="1" xfId="10" applyFont="1" applyFill="1" applyBorder="1" applyAlignment="1">
      <alignment horizontal="center" wrapText="1"/>
    </xf>
    <xf numFmtId="0" fontId="42" fillId="10" borderId="11" xfId="10" applyFont="1" applyFill="1" applyBorder="1" applyAlignment="1">
      <alignment horizontal="center" wrapText="1"/>
    </xf>
    <xf numFmtId="0" fontId="42" fillId="10" borderId="11" xfId="10" applyFont="1" applyFill="1" applyBorder="1" applyAlignment="1">
      <alignment horizontal="center"/>
    </xf>
    <xf numFmtId="0" fontId="44" fillId="0" borderId="11" xfId="10" applyFont="1" applyBorder="1" applyAlignment="1">
      <alignment wrapText="1"/>
    </xf>
    <xf numFmtId="165" fontId="28" fillId="0" borderId="0" xfId="1" applyNumberFormat="1" applyFont="1"/>
    <xf numFmtId="165" fontId="6" fillId="0" borderId="0" xfId="1" applyNumberFormat="1" applyFont="1" applyAlignment="1">
      <alignment horizontal="center"/>
    </xf>
    <xf numFmtId="165" fontId="33" fillId="0" borderId="0" xfId="1" applyNumberFormat="1" applyFont="1"/>
    <xf numFmtId="165" fontId="28" fillId="11" borderId="1" xfId="1" applyNumberFormat="1" applyFont="1" applyFill="1" applyBorder="1"/>
    <xf numFmtId="165" fontId="28" fillId="0" borderId="1" xfId="1" applyNumberFormat="1" applyFont="1" applyBorder="1"/>
    <xf numFmtId="165" fontId="28" fillId="13" borderId="1" xfId="1" applyNumberFormat="1" applyFont="1" applyFill="1" applyBorder="1" applyAlignment="1">
      <alignment horizontal="right" wrapText="1"/>
    </xf>
    <xf numFmtId="165" fontId="31" fillId="13" borderId="1" xfId="1" applyNumberFormat="1" applyFont="1" applyFill="1" applyBorder="1" applyAlignment="1">
      <alignment horizontal="right" wrapText="1"/>
    </xf>
    <xf numFmtId="165" fontId="28" fillId="3" borderId="1" xfId="1" applyNumberFormat="1" applyFont="1" applyFill="1" applyBorder="1" applyAlignment="1">
      <alignment horizontal="right" wrapText="1"/>
    </xf>
    <xf numFmtId="165" fontId="31" fillId="11" borderId="1" xfId="1" applyNumberFormat="1" applyFont="1" applyFill="1" applyBorder="1" applyAlignment="1">
      <alignment horizontal="right" wrapText="1"/>
    </xf>
    <xf numFmtId="165" fontId="50" fillId="13" borderId="1" xfId="1" applyNumberFormat="1" applyFont="1" applyFill="1" applyBorder="1" applyAlignment="1">
      <alignment horizontal="right" vertical="center" wrapText="1"/>
    </xf>
    <xf numFmtId="165" fontId="50" fillId="11" borderId="1" xfId="1" applyNumberFormat="1" applyFont="1" applyFill="1" applyBorder="1" applyAlignment="1">
      <alignment horizontal="right" vertical="center" wrapText="1"/>
    </xf>
    <xf numFmtId="0" fontId="58" fillId="0" borderId="0" xfId="11"/>
    <xf numFmtId="0" fontId="51" fillId="0" borderId="71" xfId="11" applyFont="1" applyBorder="1"/>
    <xf numFmtId="0" fontId="10" fillId="3" borderId="6" xfId="11" applyFont="1" applyFill="1" applyBorder="1"/>
    <xf numFmtId="0" fontId="25" fillId="0" borderId="72" xfId="11" applyFont="1" applyBorder="1"/>
    <xf numFmtId="0" fontId="25" fillId="0" borderId="0" xfId="11" applyFont="1"/>
    <xf numFmtId="0" fontId="10" fillId="0" borderId="73" xfId="11" applyFont="1" applyBorder="1"/>
    <xf numFmtId="0" fontId="10" fillId="0" borderId="0" xfId="11" applyFont="1" applyBorder="1"/>
    <xf numFmtId="0" fontId="52" fillId="0" borderId="0" xfId="11" applyFont="1"/>
    <xf numFmtId="164" fontId="4" fillId="0" borderId="1" xfId="11" applyNumberFormat="1" applyFont="1" applyFill="1" applyBorder="1" applyAlignment="1">
      <alignment horizontal="center" vertical="center" wrapText="1"/>
    </xf>
    <xf numFmtId="0" fontId="4" fillId="0" borderId="1" xfId="11" applyFont="1" applyFill="1" applyBorder="1" applyAlignment="1">
      <alignment horizontal="center" vertical="center"/>
    </xf>
    <xf numFmtId="0" fontId="4" fillId="0" borderId="1" xfId="11" applyFont="1" applyFill="1" applyBorder="1" applyAlignment="1">
      <alignment horizontal="center" vertical="center" wrapText="1"/>
    </xf>
    <xf numFmtId="0" fontId="5" fillId="0" borderId="1" xfId="11" applyFont="1" applyBorder="1" applyAlignment="1">
      <alignment horizontal="center" vertical="center" wrapText="1"/>
    </xf>
    <xf numFmtId="1" fontId="53" fillId="0" borderId="7" xfId="11" applyNumberFormat="1" applyFont="1" applyFill="1" applyBorder="1" applyAlignment="1">
      <alignment horizontal="center" vertical="center"/>
    </xf>
    <xf numFmtId="0" fontId="53" fillId="0" borderId="7" xfId="11" applyFont="1" applyFill="1" applyBorder="1" applyAlignment="1">
      <alignment horizontal="center" vertical="center"/>
    </xf>
    <xf numFmtId="0" fontId="53" fillId="0" borderId="1" xfId="11" applyFont="1" applyFill="1" applyBorder="1" applyAlignment="1">
      <alignment horizontal="center" vertical="center"/>
    </xf>
    <xf numFmtId="0" fontId="53" fillId="0" borderId="7" xfId="11" quotePrefix="1" applyFont="1" applyFill="1" applyBorder="1" applyAlignment="1">
      <alignment horizontal="center" vertical="center"/>
    </xf>
    <xf numFmtId="0" fontId="53" fillId="0" borderId="7" xfId="11" applyFont="1" applyFill="1" applyBorder="1" applyAlignment="1">
      <alignment vertical="center" wrapText="1"/>
    </xf>
    <xf numFmtId="0" fontId="53" fillId="0" borderId="7" xfId="11" applyFont="1" applyFill="1" applyBorder="1" applyAlignment="1">
      <alignment horizontal="left" vertical="center"/>
    </xf>
    <xf numFmtId="3" fontId="53" fillId="2" borderId="1" xfId="11" applyNumberFormat="1" applyFont="1" applyFill="1" applyBorder="1" applyAlignment="1">
      <alignment horizontal="center" vertical="center"/>
    </xf>
    <xf numFmtId="3" fontId="53" fillId="0" borderId="1" xfId="11" applyNumberFormat="1" applyFont="1" applyFill="1" applyBorder="1" applyAlignment="1">
      <alignment horizontal="center" vertical="center"/>
    </xf>
    <xf numFmtId="0" fontId="53" fillId="0" borderId="7" xfId="11" applyFont="1" applyFill="1" applyBorder="1" applyAlignment="1">
      <alignment horizontal="left" vertical="center" wrapText="1"/>
    </xf>
    <xf numFmtId="0" fontId="4" fillId="0" borderId="7" xfId="11" quotePrefix="1" applyFont="1" applyFill="1" applyBorder="1" applyAlignment="1">
      <alignment horizontal="center" vertical="center"/>
    </xf>
    <xf numFmtId="0" fontId="4" fillId="0" borderId="7" xfId="11" applyFont="1" applyFill="1" applyBorder="1" applyAlignment="1">
      <alignment horizontal="left" vertical="center" wrapText="1"/>
    </xf>
    <xf numFmtId="0" fontId="4" fillId="0" borderId="7" xfId="11" applyFont="1" applyFill="1" applyBorder="1" applyAlignment="1">
      <alignment horizontal="left" vertical="center"/>
    </xf>
    <xf numFmtId="0" fontId="53" fillId="3" borderId="7" xfId="11" applyFont="1" applyFill="1" applyBorder="1" applyAlignment="1">
      <alignment horizontal="left" vertical="center" wrapText="1"/>
    </xf>
    <xf numFmtId="0" fontId="6" fillId="0" borderId="7" xfId="11" applyFont="1" applyFill="1" applyBorder="1" applyAlignment="1">
      <alignment horizontal="left" vertical="center" wrapText="1"/>
    </xf>
    <xf numFmtId="3" fontId="53" fillId="3" borderId="1" xfId="11" applyNumberFormat="1" applyFont="1" applyFill="1" applyBorder="1" applyAlignment="1">
      <alignment horizontal="center" vertical="center"/>
    </xf>
    <xf numFmtId="0" fontId="5" fillId="0" borderId="7" xfId="11" applyFont="1" applyFill="1" applyBorder="1" applyAlignment="1">
      <alignment horizontal="left" vertical="center" wrapText="1"/>
    </xf>
    <xf numFmtId="0" fontId="4" fillId="0" borderId="9" xfId="11" quotePrefix="1" applyFont="1" applyFill="1" applyBorder="1" applyAlignment="1">
      <alignment horizontal="center" vertical="center"/>
    </xf>
    <xf numFmtId="0" fontId="4" fillId="0" borderId="9" xfId="11" applyFont="1" applyFill="1" applyBorder="1" applyAlignment="1">
      <alignment horizontal="left" vertical="center" wrapText="1"/>
    </xf>
    <xf numFmtId="0" fontId="4" fillId="0" borderId="9" xfId="11" applyFont="1" applyFill="1" applyBorder="1" applyAlignment="1">
      <alignment horizontal="left" vertical="center"/>
    </xf>
    <xf numFmtId="3" fontId="53" fillId="2" borderId="2" xfId="11" applyNumberFormat="1" applyFont="1" applyFill="1" applyBorder="1" applyAlignment="1">
      <alignment horizontal="center" vertical="center"/>
    </xf>
    <xf numFmtId="0" fontId="4" fillId="0" borderId="70" xfId="11" quotePrefix="1" applyFont="1" applyFill="1" applyBorder="1" applyAlignment="1">
      <alignment horizontal="center" vertical="center"/>
    </xf>
    <xf numFmtId="0" fontId="5" fillId="0" borderId="70" xfId="11" applyFont="1" applyFill="1" applyBorder="1" applyAlignment="1">
      <alignment horizontal="left" vertical="center" wrapText="1"/>
    </xf>
    <xf numFmtId="0" fontId="4" fillId="0" borderId="70" xfId="11" applyFont="1" applyFill="1" applyBorder="1" applyAlignment="1">
      <alignment horizontal="left" vertical="center"/>
    </xf>
    <xf numFmtId="3" fontId="53" fillId="2" borderId="70" xfId="11" applyNumberFormat="1" applyFont="1" applyFill="1" applyBorder="1" applyAlignment="1">
      <alignment horizontal="center" vertical="center"/>
    </xf>
    <xf numFmtId="0" fontId="4" fillId="0" borderId="13" xfId="11" quotePrefix="1" applyFont="1" applyFill="1" applyBorder="1" applyAlignment="1">
      <alignment horizontal="center" vertical="center"/>
    </xf>
    <xf numFmtId="0" fontId="5" fillId="0" borderId="13" xfId="11" applyFont="1" applyFill="1" applyBorder="1" applyAlignment="1">
      <alignment horizontal="left" vertical="center" wrapText="1"/>
    </xf>
    <xf numFmtId="0" fontId="25" fillId="0" borderId="5" xfId="11" applyFont="1" applyBorder="1"/>
    <xf numFmtId="0" fontId="5" fillId="0" borderId="7" xfId="11" applyFont="1" applyFill="1" applyBorder="1" applyAlignment="1">
      <alignment horizontal="left" vertical="center"/>
    </xf>
    <xf numFmtId="0" fontId="25" fillId="0" borderId="1" xfId="11" applyFont="1" applyBorder="1"/>
    <xf numFmtId="0" fontId="6" fillId="0" borderId="7" xfId="11" applyFont="1" applyFill="1" applyBorder="1" applyAlignment="1">
      <alignment horizontal="left" vertical="center"/>
    </xf>
    <xf numFmtId="165" fontId="25" fillId="3" borderId="1" xfId="6" applyNumberFormat="1" applyFont="1" applyFill="1" applyBorder="1"/>
    <xf numFmtId="165" fontId="54" fillId="3" borderId="1" xfId="6" applyNumberFormat="1" applyFont="1" applyFill="1" applyBorder="1"/>
    <xf numFmtId="165" fontId="25" fillId="0" borderId="1" xfId="6" applyNumberFormat="1" applyFont="1" applyBorder="1"/>
    <xf numFmtId="165" fontId="54" fillId="0" borderId="1" xfId="6" applyNumberFormat="1" applyFont="1" applyBorder="1"/>
    <xf numFmtId="165" fontId="49" fillId="0" borderId="1" xfId="6" applyNumberFormat="1" applyFont="1" applyBorder="1"/>
    <xf numFmtId="0" fontId="55" fillId="0" borderId="1" xfId="11" applyFont="1" applyFill="1" applyBorder="1" applyAlignment="1">
      <alignment horizontal="center" vertical="center"/>
    </xf>
    <xf numFmtId="0" fontId="55" fillId="0" borderId="1" xfId="11" applyFont="1" applyBorder="1"/>
    <xf numFmtId="3" fontId="55" fillId="0" borderId="1" xfId="11" applyNumberFormat="1" applyFont="1" applyBorder="1"/>
    <xf numFmtId="3" fontId="56" fillId="0" borderId="1" xfId="11" applyNumberFormat="1" applyFont="1" applyBorder="1"/>
    <xf numFmtId="165" fontId="40" fillId="0" borderId="0" xfId="6" applyNumberFormat="1" applyFont="1"/>
    <xf numFmtId="3" fontId="58" fillId="0" borderId="0" xfId="11" applyNumberFormat="1"/>
    <xf numFmtId="0" fontId="40" fillId="0" borderId="0" xfId="11" applyFont="1"/>
    <xf numFmtId="164" fontId="4" fillId="0" borderId="7" xfId="11" quotePrefix="1" applyNumberFormat="1" applyFont="1" applyFill="1" applyBorder="1" applyAlignment="1">
      <alignment horizontal="center" vertical="center"/>
    </xf>
    <xf numFmtId="0" fontId="4" fillId="0" borderId="7" xfId="11" applyFont="1" applyFill="1" applyBorder="1" applyAlignment="1">
      <alignment vertical="center" wrapText="1"/>
    </xf>
    <xf numFmtId="168" fontId="4" fillId="0" borderId="1" xfId="11" applyNumberFormat="1" applyFont="1" applyFill="1" applyBorder="1" applyAlignment="1">
      <alignment vertical="center"/>
    </xf>
    <xf numFmtId="3" fontId="4" fillId="2" borderId="1" xfId="11" applyNumberFormat="1" applyFont="1" applyFill="1" applyBorder="1" applyAlignment="1">
      <alignment horizontal="right" vertical="center"/>
    </xf>
    <xf numFmtId="168" fontId="53" fillId="0" borderId="1" xfId="11" applyNumberFormat="1" applyFont="1" applyFill="1" applyBorder="1" applyAlignment="1">
      <alignment vertical="center"/>
    </xf>
    <xf numFmtId="3" fontId="53" fillId="0" borderId="1" xfId="11" applyNumberFormat="1" applyFont="1" applyFill="1" applyBorder="1" applyAlignment="1">
      <alignment horizontal="right" vertical="center"/>
    </xf>
    <xf numFmtId="0" fontId="6" fillId="3" borderId="7" xfId="11" applyFont="1" applyFill="1" applyBorder="1" applyAlignment="1">
      <alignment horizontal="left" vertical="center" wrapText="1"/>
    </xf>
    <xf numFmtId="0" fontId="6" fillId="0" borderId="7" xfId="11" applyFont="1" applyFill="1" applyBorder="1" applyAlignment="1">
      <alignment vertical="center" wrapText="1"/>
    </xf>
    <xf numFmtId="3" fontId="53" fillId="2" borderId="1" xfId="11" applyNumberFormat="1" applyFont="1" applyFill="1" applyBorder="1" applyAlignment="1">
      <alignment horizontal="right" vertical="center"/>
    </xf>
    <xf numFmtId="164" fontId="53" fillId="0" borderId="7" xfId="11" quotePrefix="1" applyNumberFormat="1" applyFont="1" applyFill="1" applyBorder="1" applyAlignment="1">
      <alignment horizontal="center" vertical="center"/>
    </xf>
    <xf numFmtId="0" fontId="6" fillId="0" borderId="7" xfId="11" applyFont="1" applyFill="1" applyBorder="1" applyAlignment="1">
      <alignment vertical="center"/>
    </xf>
    <xf numFmtId="167" fontId="53" fillId="0" borderId="7" xfId="11" applyNumberFormat="1" applyFont="1" applyFill="1" applyBorder="1" applyAlignment="1">
      <alignment horizontal="left" vertical="center"/>
    </xf>
    <xf numFmtId="0" fontId="5" fillId="0" borderId="9" xfId="11" applyFont="1" applyFill="1" applyBorder="1" applyAlignment="1">
      <alignment horizontal="left" vertical="center" wrapText="1"/>
    </xf>
    <xf numFmtId="168" fontId="4" fillId="0" borderId="2" xfId="11" applyNumberFormat="1" applyFont="1" applyFill="1" applyBorder="1" applyAlignment="1">
      <alignment vertical="center"/>
    </xf>
    <xf numFmtId="3" fontId="4" fillId="2" borderId="2" xfId="11" applyNumberFormat="1" applyFont="1" applyFill="1" applyBorder="1" applyAlignment="1">
      <alignment horizontal="right" vertical="center"/>
    </xf>
    <xf numFmtId="0" fontId="4" fillId="0" borderId="34" xfId="11" applyFont="1" applyFill="1" applyBorder="1" applyAlignment="1">
      <alignment horizontal="left" vertical="center"/>
    </xf>
    <xf numFmtId="168" fontId="4" fillId="0" borderId="34" xfId="11" applyNumberFormat="1" applyFont="1" applyFill="1" applyBorder="1" applyAlignment="1">
      <alignment vertical="center"/>
    </xf>
    <xf numFmtId="3" fontId="4" fillId="2" borderId="70" xfId="11" applyNumberFormat="1" applyFont="1" applyFill="1" applyBorder="1" applyAlignment="1">
      <alignment horizontal="right" vertical="center"/>
    </xf>
    <xf numFmtId="0" fontId="58" fillId="0" borderId="5" xfId="11" applyBorder="1"/>
    <xf numFmtId="0" fontId="58" fillId="0" borderId="1" xfId="11" applyBorder="1"/>
    <xf numFmtId="0" fontId="58" fillId="2" borderId="1" xfId="11" applyFill="1" applyBorder="1"/>
    <xf numFmtId="0" fontId="5" fillId="0" borderId="9" xfId="11" applyFont="1" applyFill="1" applyBorder="1" applyAlignment="1">
      <alignment horizontal="left" vertical="center"/>
    </xf>
    <xf numFmtId="0" fontId="25" fillId="0" borderId="2" xfId="11" applyFont="1" applyBorder="1"/>
    <xf numFmtId="0" fontId="58" fillId="2" borderId="2" xfId="11" applyFill="1" applyBorder="1"/>
    <xf numFmtId="0" fontId="5" fillId="0" borderId="70" xfId="11" applyFont="1" applyFill="1" applyBorder="1" applyAlignment="1">
      <alignment horizontal="left" vertical="center"/>
    </xf>
    <xf numFmtId="0" fontId="58" fillId="0" borderId="70" xfId="11" applyBorder="1"/>
    <xf numFmtId="3" fontId="58" fillId="0" borderId="70" xfId="11" applyNumberFormat="1" applyBorder="1"/>
    <xf numFmtId="0" fontId="5" fillId="0" borderId="0" xfId="11" applyFont="1" applyFill="1" applyBorder="1" applyAlignment="1">
      <alignment horizontal="left" vertical="center"/>
    </xf>
    <xf numFmtId="165" fontId="8" fillId="0" borderId="0" xfId="0" applyNumberFormat="1" applyFont="1"/>
    <xf numFmtId="0" fontId="8" fillId="0" borderId="0" xfId="10" applyFont="1"/>
    <xf numFmtId="165" fontId="8" fillId="0" borderId="0" xfId="10" applyNumberFormat="1" applyFont="1"/>
    <xf numFmtId="0" fontId="5" fillId="0" borderId="1" xfId="0" applyFont="1" applyBorder="1" applyAlignment="1">
      <alignment horizontal="center" vertical="top" wrapText="1"/>
    </xf>
    <xf numFmtId="0" fontId="7" fillId="0" borderId="10" xfId="0" applyFont="1" applyBorder="1"/>
    <xf numFmtId="3" fontId="7" fillId="0" borderId="4" xfId="0" applyNumberFormat="1" applyFont="1" applyBorder="1"/>
    <xf numFmtId="3" fontId="6" fillId="15" borderId="16" xfId="0" applyNumberFormat="1" applyFont="1" applyFill="1" applyBorder="1" applyAlignment="1">
      <alignment horizontal="right" vertical="top" wrapText="1"/>
    </xf>
    <xf numFmtId="0" fontId="7" fillId="0" borderId="14" xfId="0" applyFont="1" applyBorder="1"/>
    <xf numFmtId="3" fontId="7" fillId="0" borderId="3" xfId="0" applyNumberFormat="1" applyFont="1" applyBorder="1"/>
    <xf numFmtId="3" fontId="0" fillId="0" borderId="0" xfId="0" applyNumberFormat="1"/>
    <xf numFmtId="3" fontId="5" fillId="16" borderId="16" xfId="0" applyNumberFormat="1" applyFont="1" applyFill="1" applyBorder="1" applyAlignment="1">
      <alignment horizontal="right" vertical="top" wrapText="1"/>
    </xf>
    <xf numFmtId="0" fontId="6" fillId="16" borderId="7" xfId="0" applyFont="1" applyFill="1" applyBorder="1" applyAlignment="1">
      <alignment horizontal="left" vertical="top" wrapText="1"/>
    </xf>
    <xf numFmtId="0" fontId="6" fillId="16" borderId="13" xfId="0" applyFont="1" applyFill="1" applyBorder="1" applyAlignment="1">
      <alignment horizontal="left" vertical="top" wrapText="1"/>
    </xf>
    <xf numFmtId="3" fontId="6" fillId="16" borderId="16" xfId="0" applyNumberFormat="1" applyFont="1" applyFill="1" applyBorder="1" applyAlignment="1">
      <alignment horizontal="right" vertical="top" wrapText="1"/>
    </xf>
    <xf numFmtId="3" fontId="6" fillId="16" borderId="11" xfId="0" applyNumberFormat="1" applyFont="1" applyFill="1" applyBorder="1" applyAlignment="1">
      <alignment horizontal="right" vertical="top" wrapText="1"/>
    </xf>
    <xf numFmtId="3" fontId="6" fillId="16" borderId="1" xfId="0" applyNumberFormat="1" applyFont="1" applyFill="1" applyBorder="1" applyAlignment="1">
      <alignment horizontal="right" vertical="top" wrapText="1"/>
    </xf>
    <xf numFmtId="3" fontId="6" fillId="16" borderId="17" xfId="0" applyNumberFormat="1" applyFont="1" applyFill="1" applyBorder="1" applyAlignment="1">
      <alignment horizontal="right" vertical="top" wrapText="1"/>
    </xf>
    <xf numFmtId="3" fontId="6" fillId="16" borderId="15" xfId="0" applyNumberFormat="1" applyFont="1" applyFill="1" applyBorder="1" applyAlignment="1">
      <alignment horizontal="right" vertical="top" wrapText="1"/>
    </xf>
    <xf numFmtId="3" fontId="6" fillId="16" borderId="5" xfId="0" applyNumberFormat="1" applyFont="1" applyFill="1" applyBorder="1" applyAlignment="1">
      <alignment horizontal="right" vertical="top" wrapText="1"/>
    </xf>
    <xf numFmtId="0" fontId="1" fillId="0" borderId="0" xfId="25"/>
    <xf numFmtId="0" fontId="15" fillId="0" borderId="0" xfId="25" applyFont="1"/>
    <xf numFmtId="0" fontId="6" fillId="0" borderId="0" xfId="25" applyFont="1" applyAlignment="1">
      <alignment horizontal="left"/>
    </xf>
    <xf numFmtId="0" fontId="6" fillId="3" borderId="0" xfId="25" applyFont="1" applyFill="1" applyAlignment="1">
      <alignment horizontal="left"/>
    </xf>
    <xf numFmtId="0" fontId="17" fillId="0" borderId="0" xfId="25" applyFont="1"/>
    <xf numFmtId="0" fontId="6" fillId="6" borderId="19" xfId="25" applyFont="1" applyFill="1" applyBorder="1" applyAlignment="1">
      <alignment horizontal="left"/>
    </xf>
    <xf numFmtId="0" fontId="1" fillId="6" borderId="20" xfId="25" applyFill="1" applyBorder="1"/>
    <xf numFmtId="0" fontId="1" fillId="6" borderId="21" xfId="25" applyFill="1" applyBorder="1"/>
    <xf numFmtId="9" fontId="6" fillId="6" borderId="0" xfId="25" applyNumberFormat="1" applyFont="1" applyFill="1" applyBorder="1" applyAlignment="1">
      <alignment horizontal="left"/>
    </xf>
    <xf numFmtId="165" fontId="6" fillId="6" borderId="0" xfId="25" applyNumberFormat="1" applyFont="1" applyFill="1" applyBorder="1" applyAlignment="1">
      <alignment horizontal="left"/>
    </xf>
    <xf numFmtId="0" fontId="1" fillId="6" borderId="0" xfId="25" applyFill="1" applyBorder="1"/>
    <xf numFmtId="0" fontId="1" fillId="6" borderId="23" xfId="25" applyFill="1" applyBorder="1"/>
    <xf numFmtId="0" fontId="10" fillId="3" borderId="6" xfId="25" applyFont="1" applyFill="1" applyBorder="1"/>
    <xf numFmtId="0" fontId="6" fillId="6" borderId="24" xfId="25" applyFont="1" applyFill="1" applyBorder="1" applyAlignment="1">
      <alignment horizontal="left"/>
    </xf>
    <xf numFmtId="0" fontId="6" fillId="6" borderId="25" xfId="25" applyFont="1" applyFill="1" applyBorder="1" applyAlignment="1">
      <alignment horizontal="left"/>
    </xf>
    <xf numFmtId="0" fontId="1" fillId="6" borderId="26" xfId="25" applyFill="1" applyBorder="1"/>
    <xf numFmtId="0" fontId="10" fillId="3" borderId="0" xfId="25" applyFont="1" applyFill="1" applyBorder="1"/>
    <xf numFmtId="165" fontId="13" fillId="4" borderId="0" xfId="25" applyNumberFormat="1" applyFont="1" applyFill="1" applyBorder="1"/>
    <xf numFmtId="0" fontId="13" fillId="9" borderId="0" xfId="25" applyFont="1" applyFill="1" applyBorder="1"/>
    <xf numFmtId="0" fontId="23" fillId="7" borderId="27" xfId="25" applyFont="1" applyFill="1" applyBorder="1"/>
    <xf numFmtId="0" fontId="23" fillId="7" borderId="1" xfId="25" applyFont="1" applyFill="1" applyBorder="1"/>
    <xf numFmtId="0" fontId="25" fillId="0" borderId="0" xfId="25" applyFont="1"/>
    <xf numFmtId="0" fontId="1" fillId="5" borderId="0" xfId="25" applyFill="1"/>
    <xf numFmtId="0" fontId="15" fillId="0" borderId="28" xfId="25" applyFont="1" applyBorder="1"/>
    <xf numFmtId="3" fontId="1" fillId="0" borderId="0" xfId="25" applyNumberFormat="1"/>
    <xf numFmtId="165" fontId="30" fillId="0" borderId="0" xfId="26" applyNumberFormat="1" applyFont="1"/>
    <xf numFmtId="165" fontId="15" fillId="5" borderId="0" xfId="25" applyNumberFormat="1" applyFont="1" applyFill="1"/>
    <xf numFmtId="165" fontId="28" fillId="0" borderId="0" xfId="26" applyNumberFormat="1" applyFont="1" applyFill="1" applyBorder="1" applyProtection="1"/>
    <xf numFmtId="165" fontId="28" fillId="3" borderId="0" xfId="26" applyNumberFormat="1" applyFont="1" applyFill="1"/>
    <xf numFmtId="0" fontId="1" fillId="12" borderId="0" xfId="25" applyFill="1"/>
    <xf numFmtId="1" fontId="1" fillId="12" borderId="0" xfId="25" applyNumberFormat="1" applyFill="1"/>
    <xf numFmtId="165" fontId="28" fillId="6" borderId="50" xfId="3" applyNumberFormat="1" applyFont="1" applyFill="1" applyBorder="1" applyProtection="1"/>
    <xf numFmtId="165" fontId="31" fillId="0" borderId="20" xfId="3" applyNumberFormat="1" applyFont="1" applyFill="1" applyBorder="1" applyProtection="1"/>
    <xf numFmtId="165" fontId="20" fillId="11" borderId="74" xfId="3" applyNumberFormat="1" applyFont="1" applyFill="1" applyBorder="1"/>
    <xf numFmtId="165" fontId="20" fillId="3" borderId="20" xfId="3" applyNumberFormat="1" applyFont="1" applyFill="1" applyBorder="1"/>
    <xf numFmtId="0" fontId="8" fillId="0" borderId="2" xfId="8" applyFont="1" applyFill="1" applyBorder="1"/>
    <xf numFmtId="0" fontId="8" fillId="0" borderId="75" xfId="8" applyFont="1" applyFill="1" applyBorder="1"/>
    <xf numFmtId="165" fontId="28" fillId="0" borderId="12" xfId="3" applyNumberFormat="1" applyFont="1" applyFill="1" applyBorder="1" applyProtection="1"/>
    <xf numFmtId="165" fontId="28" fillId="0" borderId="2" xfId="3" applyNumberFormat="1" applyFont="1" applyFill="1" applyBorder="1" applyProtection="1"/>
    <xf numFmtId="165" fontId="28" fillId="4" borderId="2" xfId="3" applyNumberFormat="1" applyFont="1" applyFill="1" applyBorder="1"/>
    <xf numFmtId="165" fontId="28" fillId="3" borderId="75" xfId="3" applyNumberFormat="1" applyFont="1" applyFill="1" applyBorder="1"/>
    <xf numFmtId="0" fontId="1" fillId="0" borderId="75" xfId="25" applyBorder="1"/>
    <xf numFmtId="165" fontId="15" fillId="5" borderId="2" xfId="25" applyNumberFormat="1" applyFont="1" applyFill="1" applyBorder="1"/>
    <xf numFmtId="165" fontId="27" fillId="3" borderId="2" xfId="3" applyNumberFormat="1" applyFont="1" applyFill="1" applyBorder="1"/>
    <xf numFmtId="0" fontId="8" fillId="0" borderId="67" xfId="8" applyFont="1" applyFill="1" applyBorder="1"/>
    <xf numFmtId="0" fontId="1" fillId="0" borderId="76" xfId="25" applyBorder="1"/>
    <xf numFmtId="0" fontId="1" fillId="0" borderId="38" xfId="25" applyBorder="1"/>
    <xf numFmtId="0" fontId="1" fillId="0" borderId="36" xfId="25" applyBorder="1"/>
    <xf numFmtId="0" fontId="1" fillId="3" borderId="76" xfId="25" applyFill="1" applyBorder="1"/>
    <xf numFmtId="0" fontId="32" fillId="0" borderId="36" xfId="25" applyFont="1" applyBorder="1"/>
    <xf numFmtId="0" fontId="20" fillId="0" borderId="66" xfId="27" applyFont="1" applyFill="1" applyBorder="1"/>
    <xf numFmtId="0" fontId="1" fillId="0" borderId="77" xfId="25" applyBorder="1"/>
    <xf numFmtId="0" fontId="1" fillId="0" borderId="78" xfId="25" applyBorder="1"/>
    <xf numFmtId="0" fontId="1" fillId="0" borderId="32" xfId="25" applyBorder="1"/>
    <xf numFmtId="0" fontId="1" fillId="3" borderId="77" xfId="25" applyFill="1" applyBorder="1"/>
    <xf numFmtId="0" fontId="8" fillId="0" borderId="5" xfId="27" applyFont="1" applyFill="1" applyBorder="1"/>
    <xf numFmtId="0" fontId="1" fillId="0" borderId="79" xfId="25" applyBorder="1"/>
    <xf numFmtId="0" fontId="1" fillId="0" borderId="15" xfId="25" applyBorder="1"/>
    <xf numFmtId="0" fontId="1" fillId="0" borderId="5" xfId="25" applyBorder="1"/>
    <xf numFmtId="0" fontId="1" fillId="3" borderId="79" xfId="25" applyFill="1" applyBorder="1"/>
    <xf numFmtId="0" fontId="15" fillId="0" borderId="5" xfId="25" applyFont="1" applyBorder="1"/>
    <xf numFmtId="0" fontId="1" fillId="3" borderId="0" xfId="25" applyFill="1"/>
    <xf numFmtId="0" fontId="36" fillId="0" borderId="0" xfId="25" applyFont="1" applyBorder="1"/>
    <xf numFmtId="0" fontId="9" fillId="3" borderId="0" xfId="25" applyFont="1" applyFill="1" applyBorder="1"/>
    <xf numFmtId="0" fontId="6" fillId="0" borderId="7" xfId="28" applyFont="1" applyFill="1" applyBorder="1" applyAlignment="1">
      <alignment horizontal="left" vertical="center" wrapText="1"/>
    </xf>
    <xf numFmtId="0" fontId="4" fillId="17" borderId="7" xfId="28" applyFont="1" applyFill="1" applyBorder="1" applyAlignment="1">
      <alignment horizontal="left" vertical="center" wrapText="1"/>
    </xf>
    <xf numFmtId="0" fontId="24" fillId="0" borderId="0" xfId="29" applyFont="1"/>
    <xf numFmtId="0" fontId="36" fillId="0" borderId="0" xfId="29" applyFont="1" applyBorder="1"/>
    <xf numFmtId="0" fontId="1" fillId="0" borderId="0" xfId="29"/>
    <xf numFmtId="0" fontId="24" fillId="0" borderId="0" xfId="29" applyFont="1" applyBorder="1"/>
    <xf numFmtId="0" fontId="9" fillId="3" borderId="0" xfId="29" applyFont="1" applyFill="1" applyBorder="1"/>
    <xf numFmtId="0" fontId="6" fillId="0" borderId="0" xfId="29" applyFont="1" applyAlignment="1">
      <alignment horizontal="left"/>
    </xf>
    <xf numFmtId="0" fontId="11" fillId="11" borderId="1" xfId="29" applyFont="1" applyFill="1" applyBorder="1"/>
    <xf numFmtId="0" fontId="24" fillId="11" borderId="1" xfId="29" applyFont="1" applyFill="1" applyBorder="1"/>
    <xf numFmtId="0" fontId="24" fillId="0" borderId="1" xfId="29" applyFont="1" applyBorder="1"/>
    <xf numFmtId="0" fontId="24" fillId="0" borderId="1" xfId="30" applyFont="1" applyBorder="1"/>
    <xf numFmtId="165" fontId="24" fillId="0" borderId="1" xfId="31" applyNumberFormat="1" applyFont="1" applyBorder="1"/>
    <xf numFmtId="0" fontId="24" fillId="0" borderId="1" xfId="29" applyFont="1" applyFill="1" applyBorder="1"/>
    <xf numFmtId="165" fontId="24" fillId="0" borderId="1" xfId="31" applyNumberFormat="1" applyFont="1" applyFill="1" applyBorder="1"/>
    <xf numFmtId="165" fontId="24" fillId="16" borderId="1" xfId="31" applyNumberFormat="1" applyFont="1" applyFill="1" applyBorder="1"/>
    <xf numFmtId="0" fontId="24" fillId="16" borderId="1" xfId="32" applyFont="1" applyFill="1" applyBorder="1"/>
    <xf numFmtId="165" fontId="24" fillId="16" borderId="1" xfId="33" applyNumberFormat="1" applyFont="1" applyFill="1" applyBorder="1"/>
    <xf numFmtId="0" fontId="24" fillId="0" borderId="1" xfId="32" applyFont="1" applyBorder="1"/>
    <xf numFmtId="165" fontId="24" fillId="0" borderId="1" xfId="33" applyNumberFormat="1" applyFont="1" applyBorder="1"/>
    <xf numFmtId="0" fontId="38" fillId="3" borderId="1" xfId="32" applyFont="1" applyFill="1" applyBorder="1"/>
    <xf numFmtId="165" fontId="11" fillId="11" borderId="1" xfId="31" applyNumberFormat="1" applyFont="1" applyFill="1" applyBorder="1"/>
    <xf numFmtId="0" fontId="37" fillId="0" borderId="0" xfId="29" applyFont="1"/>
    <xf numFmtId="0" fontId="24" fillId="0" borderId="0" xfId="29" applyFont="1" applyAlignment="1">
      <alignment horizontal="left"/>
    </xf>
    <xf numFmtId="0" fontId="38" fillId="0" borderId="1" xfId="29" applyFont="1" applyBorder="1"/>
    <xf numFmtId="0" fontId="38" fillId="3" borderId="80" xfId="32" applyFont="1" applyFill="1" applyBorder="1"/>
    <xf numFmtId="0" fontId="24" fillId="0" borderId="80" xfId="34" applyFont="1" applyBorder="1"/>
    <xf numFmtId="0" fontId="24" fillId="0" borderId="80" xfId="32" applyFont="1" applyBorder="1"/>
    <xf numFmtId="0" fontId="24" fillId="0" borderId="7" xfId="29" applyFont="1" applyBorder="1"/>
    <xf numFmtId="0" fontId="24" fillId="3" borderId="1" xfId="32" applyFont="1" applyFill="1" applyBorder="1"/>
    <xf numFmtId="0" fontId="24" fillId="0" borderId="1" xfId="0" applyFont="1" applyBorder="1" applyAlignment="1">
      <alignment wrapText="1"/>
    </xf>
    <xf numFmtId="165" fontId="6" fillId="0" borderId="0" xfId="1" applyNumberFormat="1" applyFont="1" applyAlignment="1">
      <alignment horizontal="left"/>
    </xf>
    <xf numFmtId="0" fontId="6" fillId="10" borderId="1" xfId="14" applyFill="1" applyBorder="1" applyAlignment="1">
      <alignment horizontal="center"/>
    </xf>
    <xf numFmtId="0" fontId="7" fillId="10" borderId="9" xfId="22" applyFont="1" applyFill="1" applyBorder="1" applyAlignment="1">
      <alignment horizontal="center"/>
    </xf>
    <xf numFmtId="0" fontId="7" fillId="10" borderId="12" xfId="22" applyFont="1" applyFill="1" applyBorder="1" applyAlignment="1">
      <alignment horizontal="center"/>
    </xf>
    <xf numFmtId="0" fontId="41" fillId="0" borderId="0" xfId="15" applyFont="1" applyAlignment="1">
      <alignment horizontal="center"/>
    </xf>
    <xf numFmtId="0" fontId="34" fillId="0" borderId="0" xfId="10" applyFont="1" applyAlignment="1">
      <alignment horizontal="center"/>
    </xf>
    <xf numFmtId="0" fontId="45" fillId="10" borderId="9" xfId="10" applyFont="1" applyFill="1" applyBorder="1" applyAlignment="1">
      <alignment horizontal="center"/>
    </xf>
    <xf numFmtId="0" fontId="45" fillId="10" borderId="30" xfId="10" applyFont="1" applyFill="1" applyBorder="1" applyAlignment="1">
      <alignment horizontal="center"/>
    </xf>
    <xf numFmtId="0" fontId="45" fillId="10" borderId="12" xfId="10" applyFont="1" applyFill="1" applyBorder="1" applyAlignment="1">
      <alignment horizontal="center"/>
    </xf>
    <xf numFmtId="0" fontId="41" fillId="0" borderId="0" xfId="10" applyFont="1" applyAlignment="1">
      <alignment horizontal="center"/>
    </xf>
    <xf numFmtId="0" fontId="41" fillId="0" borderId="0" xfId="10" applyFont="1" applyAlignment="1">
      <alignment horizontal="center" wrapText="1"/>
    </xf>
    <xf numFmtId="3" fontId="5" fillId="18" borderId="2" xfId="0" applyNumberFormat="1" applyFont="1" applyFill="1" applyBorder="1" applyAlignment="1">
      <alignment horizontal="right" vertical="top" wrapText="1"/>
    </xf>
    <xf numFmtId="3" fontId="5" fillId="18" borderId="1" xfId="0" applyNumberFormat="1" applyFont="1" applyFill="1" applyBorder="1" applyAlignment="1">
      <alignment horizontal="right" vertical="top" wrapText="1"/>
    </xf>
    <xf numFmtId="169" fontId="0" fillId="0" borderId="0" xfId="0" applyNumberFormat="1"/>
    <xf numFmtId="170" fontId="0" fillId="0" borderId="0" xfId="0" applyNumberFormat="1"/>
  </cellXfs>
  <cellStyles count="35">
    <cellStyle name="Ezres" xfId="1" builtinId="3"/>
    <cellStyle name="Ezres 2" xfId="2"/>
    <cellStyle name="Ezres 2 2" xfId="3"/>
    <cellStyle name="Ezres 3" xfId="4"/>
    <cellStyle name="Ezres 4 2" xfId="5"/>
    <cellStyle name="Ezres 4 3" xfId="33"/>
    <cellStyle name="Ezres 6" xfId="6"/>
    <cellStyle name="Ezres 6 2" xfId="26"/>
    <cellStyle name="Ezres 7 2" xfId="7"/>
    <cellStyle name="Ezres 7 2 2" xfId="31"/>
    <cellStyle name="Normál" xfId="0" builtinId="0"/>
    <cellStyle name="Normál 2" xfId="8"/>
    <cellStyle name="Normál 2 3" xfId="27"/>
    <cellStyle name="Normál 3" xfId="9"/>
    <cellStyle name="Normál 3 2" xfId="10"/>
    <cellStyle name="Normál 3 4" xfId="29"/>
    <cellStyle name="Normál 3 5" xfId="25"/>
    <cellStyle name="Normál 4" xfId="11"/>
    <cellStyle name="Normál 4 2" xfId="12"/>
    <cellStyle name="Normál 4 2 2" xfId="13"/>
    <cellStyle name="Normál 4 2 5" xfId="30"/>
    <cellStyle name="Normál 4 3" xfId="14"/>
    <cellStyle name="Normál 5" xfId="28"/>
    <cellStyle name="Normál 5 2" xfId="15"/>
    <cellStyle name="Normál 5 3" xfId="34"/>
    <cellStyle name="Normál 6 2" xfId="32"/>
    <cellStyle name="Normál_2006. július felülv." xfId="16"/>
    <cellStyle name="Normál_2007.költségv.táblák 2" xfId="17"/>
    <cellStyle name="Normál_2007.költségv.táblák 3" xfId="18"/>
    <cellStyle name="Normál_2007.költségv.táblák 3 2" xfId="19"/>
    <cellStyle name="Normál_2007.költségv.táblák 4" xfId="20"/>
    <cellStyle name="Normál_2-1, 2-2 melléklet 2006" xfId="21"/>
    <cellStyle name="Normál_6.MELL.szoc.tábla" xfId="22"/>
    <cellStyle name="Normál_97ûrlap" xfId="23"/>
    <cellStyle name="Normál_Intézményi kiadás 2008" xfId="24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1%20-%202017%20I.n&#233;v%20t&#225;bl&#225;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a"/>
      <sheetName val="1b"/>
      <sheetName val="1c"/>
      <sheetName val="2a"/>
      <sheetName val="2b"/>
      <sheetName val="2d"/>
      <sheetName val="2e"/>
      <sheetName val="4"/>
      <sheetName val="5"/>
      <sheetName val="9a"/>
      <sheetName val="9b"/>
      <sheetName val="9c"/>
      <sheetName val="13"/>
    </sheetNames>
    <sheetDataSet>
      <sheetData sheetId="0"/>
      <sheetData sheetId="1">
        <row r="7">
          <cell r="C7">
            <v>106085367</v>
          </cell>
          <cell r="D7">
            <v>106085367</v>
          </cell>
        </row>
        <row r="8">
          <cell r="C8">
            <v>127904640</v>
          </cell>
          <cell r="D8">
            <v>127904640</v>
          </cell>
        </row>
        <row r="9">
          <cell r="C9">
            <v>92942704</v>
          </cell>
          <cell r="D9">
            <v>92942704</v>
          </cell>
        </row>
        <row r="10">
          <cell r="C10">
            <v>7602437</v>
          </cell>
          <cell r="D10">
            <v>7602437</v>
          </cell>
        </row>
        <row r="11">
          <cell r="C11">
            <v>564128</v>
          </cell>
          <cell r="D11">
            <v>564128</v>
          </cell>
        </row>
        <row r="12">
          <cell r="C12">
            <v>335099276</v>
          </cell>
          <cell r="D12">
            <v>335099276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</row>
        <row r="13">
          <cell r="C13">
            <v>81178703</v>
          </cell>
          <cell r="D13">
            <v>19142199</v>
          </cell>
          <cell r="E13">
            <v>0</v>
          </cell>
          <cell r="F13">
            <v>62036504</v>
          </cell>
          <cell r="G13">
            <v>0</v>
          </cell>
          <cell r="H13">
            <v>0</v>
          </cell>
        </row>
        <row r="14">
          <cell r="C14">
            <v>4712199</v>
          </cell>
          <cell r="D14">
            <v>4712199</v>
          </cell>
        </row>
        <row r="15">
          <cell r="C15">
            <v>14430000</v>
          </cell>
          <cell r="D15">
            <v>14430000</v>
          </cell>
        </row>
        <row r="16">
          <cell r="C16">
            <v>62036504</v>
          </cell>
          <cell r="F16">
            <v>62036504</v>
          </cell>
        </row>
        <row r="17">
          <cell r="C17">
            <v>0</v>
          </cell>
        </row>
        <row r="18">
          <cell r="C18">
            <v>416277979</v>
          </cell>
          <cell r="D18">
            <v>354241475</v>
          </cell>
          <cell r="E18">
            <v>0</v>
          </cell>
          <cell r="F18">
            <v>62036504</v>
          </cell>
          <cell r="G18">
            <v>0</v>
          </cell>
          <cell r="H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</row>
        <row r="20">
          <cell r="C20">
            <v>0</v>
          </cell>
        </row>
        <row r="21">
          <cell r="C21">
            <v>0</v>
          </cell>
        </row>
        <row r="22">
          <cell r="C22">
            <v>0</v>
          </cell>
        </row>
        <row r="23">
          <cell r="C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C25">
            <v>102150639</v>
          </cell>
          <cell r="D25">
            <v>102150639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</row>
        <row r="26">
          <cell r="C26">
            <v>84512950</v>
          </cell>
          <cell r="D26">
            <v>84512950</v>
          </cell>
        </row>
        <row r="27">
          <cell r="C27">
            <v>17637689</v>
          </cell>
          <cell r="D27">
            <v>17637689</v>
          </cell>
        </row>
        <row r="28">
          <cell r="C28">
            <v>189265417</v>
          </cell>
          <cell r="D28">
            <v>189265417</v>
          </cell>
        </row>
        <row r="29">
          <cell r="C29">
            <v>11678757</v>
          </cell>
          <cell r="D29">
            <v>11678757</v>
          </cell>
        </row>
        <row r="30">
          <cell r="C30">
            <v>110000</v>
          </cell>
          <cell r="D30">
            <v>110000</v>
          </cell>
        </row>
        <row r="31">
          <cell r="C31">
            <v>201054174</v>
          </cell>
          <cell r="D31">
            <v>201054174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303204813</v>
          </cell>
          <cell r="D36">
            <v>303204813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</row>
        <row r="38">
          <cell r="C38">
            <v>6922704</v>
          </cell>
          <cell r="D38">
            <v>0</v>
          </cell>
          <cell r="E38">
            <v>335000</v>
          </cell>
          <cell r="F38">
            <v>400000</v>
          </cell>
          <cell r="G38">
            <v>920000</v>
          </cell>
          <cell r="H38">
            <v>5267704</v>
          </cell>
        </row>
        <row r="39">
          <cell r="C39">
            <v>562880</v>
          </cell>
          <cell r="H39">
            <v>562880</v>
          </cell>
        </row>
        <row r="40">
          <cell r="C40">
            <v>1475000</v>
          </cell>
          <cell r="E40">
            <v>335000</v>
          </cell>
          <cell r="F40">
            <v>400000</v>
          </cell>
          <cell r="G40">
            <v>740000</v>
          </cell>
        </row>
        <row r="41">
          <cell r="C41">
            <v>4884824</v>
          </cell>
          <cell r="G41">
            <v>180000</v>
          </cell>
          <cell r="H41">
            <v>4704824</v>
          </cell>
        </row>
        <row r="42">
          <cell r="C42">
            <v>3772000</v>
          </cell>
          <cell r="D42">
            <v>1330000</v>
          </cell>
          <cell r="E42">
            <v>1200000</v>
          </cell>
          <cell r="F42">
            <v>1242000</v>
          </cell>
          <cell r="G42">
            <v>0</v>
          </cell>
          <cell r="H42">
            <v>0</v>
          </cell>
        </row>
        <row r="43">
          <cell r="C43">
            <v>2530000</v>
          </cell>
          <cell r="D43">
            <v>1330000</v>
          </cell>
          <cell r="E43">
            <v>1200000</v>
          </cell>
        </row>
        <row r="44">
          <cell r="C44">
            <v>1242000</v>
          </cell>
          <cell r="F44">
            <v>1242000</v>
          </cell>
        </row>
        <row r="45">
          <cell r="C45">
            <v>19200212</v>
          </cell>
          <cell r="D45">
            <v>19200212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</row>
        <row r="46">
          <cell r="C46">
            <v>9611212</v>
          </cell>
          <cell r="D46">
            <v>9611212</v>
          </cell>
        </row>
        <row r="47">
          <cell r="C47">
            <v>0</v>
          </cell>
        </row>
        <row r="48">
          <cell r="C48">
            <v>9079000</v>
          </cell>
          <cell r="D48">
            <v>9079000</v>
          </cell>
        </row>
        <row r="49">
          <cell r="C49">
            <v>0</v>
          </cell>
        </row>
        <row r="50">
          <cell r="C50">
            <v>510000</v>
          </cell>
          <cell r="D50">
            <v>510000</v>
          </cell>
        </row>
        <row r="51">
          <cell r="C51">
            <v>898775</v>
          </cell>
          <cell r="H51">
            <v>898775</v>
          </cell>
        </row>
        <row r="52">
          <cell r="C52">
            <v>8065896</v>
          </cell>
          <cell r="D52">
            <v>5543157</v>
          </cell>
          <cell r="E52">
            <v>414450</v>
          </cell>
          <cell r="F52">
            <v>443340.00000000006</v>
          </cell>
          <cell r="H52">
            <v>1664949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12000</v>
          </cell>
          <cell r="F59">
            <v>12000</v>
          </cell>
        </row>
        <row r="60">
          <cell r="C60">
            <v>38871587</v>
          </cell>
          <cell r="D60">
            <v>26073369</v>
          </cell>
          <cell r="E60">
            <v>1949450</v>
          </cell>
          <cell r="F60">
            <v>2097340</v>
          </cell>
          <cell r="G60">
            <v>920000</v>
          </cell>
          <cell r="H60">
            <v>7831428</v>
          </cell>
        </row>
        <row r="61">
          <cell r="C61">
            <v>180000</v>
          </cell>
          <cell r="D61">
            <v>180000</v>
          </cell>
        </row>
        <row r="62">
          <cell r="C62">
            <v>180000</v>
          </cell>
          <cell r="D62">
            <v>180000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</row>
        <row r="65">
          <cell r="C65">
            <v>0</v>
          </cell>
        </row>
        <row r="66">
          <cell r="C66">
            <v>435500</v>
          </cell>
          <cell r="D66">
            <v>435500</v>
          </cell>
        </row>
        <row r="67">
          <cell r="C67">
            <v>0</v>
          </cell>
        </row>
        <row r="68">
          <cell r="C68">
            <v>435500</v>
          </cell>
          <cell r="D68">
            <v>435500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</row>
        <row r="69">
          <cell r="C69">
            <v>758969879</v>
          </cell>
          <cell r="D69">
            <v>684135157</v>
          </cell>
          <cell r="E69">
            <v>1949450</v>
          </cell>
          <cell r="F69">
            <v>64133844</v>
          </cell>
          <cell r="G69">
            <v>920000</v>
          </cell>
          <cell r="H69">
            <v>7831428</v>
          </cell>
        </row>
        <row r="70">
          <cell r="C70">
            <v>590723141</v>
          </cell>
          <cell r="D70">
            <v>553636584</v>
          </cell>
          <cell r="E70">
            <v>11731989</v>
          </cell>
          <cell r="F70">
            <v>18551194</v>
          </cell>
          <cell r="G70">
            <v>1725483</v>
          </cell>
          <cell r="H70">
            <v>5077891</v>
          </cell>
        </row>
        <row r="71">
          <cell r="C71">
            <v>0</v>
          </cell>
        </row>
        <row r="72">
          <cell r="C72">
            <v>490601691</v>
          </cell>
          <cell r="E72">
            <v>170413304</v>
          </cell>
          <cell r="F72">
            <v>123432267</v>
          </cell>
          <cell r="G72">
            <v>60326295</v>
          </cell>
          <cell r="H72">
            <v>136429825</v>
          </cell>
        </row>
        <row r="73">
          <cell r="C73">
            <v>1081324832</v>
          </cell>
          <cell r="D73">
            <v>553636584</v>
          </cell>
          <cell r="E73">
            <v>182145293</v>
          </cell>
          <cell r="F73">
            <v>141983461</v>
          </cell>
          <cell r="G73">
            <v>62051778</v>
          </cell>
          <cell r="H73">
            <v>141507716</v>
          </cell>
        </row>
        <row r="74">
          <cell r="C74">
            <v>1081324832</v>
          </cell>
          <cell r="D74">
            <v>553636584</v>
          </cell>
          <cell r="E74">
            <v>182145293</v>
          </cell>
          <cell r="F74">
            <v>141983461</v>
          </cell>
          <cell r="G74">
            <v>62051778</v>
          </cell>
          <cell r="H74">
            <v>141507716</v>
          </cell>
        </row>
        <row r="75">
          <cell r="C75">
            <v>1840294711</v>
          </cell>
          <cell r="D75">
            <v>1237771741</v>
          </cell>
          <cell r="E75">
            <v>184094743</v>
          </cell>
          <cell r="F75">
            <v>206117305</v>
          </cell>
          <cell r="G75">
            <v>62971778</v>
          </cell>
          <cell r="H75">
            <v>149339144</v>
          </cell>
        </row>
      </sheetData>
      <sheetData sheetId="2"/>
      <sheetData sheetId="3"/>
      <sheetData sheetId="4"/>
      <sheetData sheetId="5">
        <row r="6">
          <cell r="C6">
            <v>361619971</v>
          </cell>
          <cell r="D6">
            <v>34005835</v>
          </cell>
          <cell r="E6">
            <v>115661319</v>
          </cell>
          <cell r="F6">
            <v>107041038</v>
          </cell>
          <cell r="G6">
            <v>23831592</v>
          </cell>
          <cell r="H6">
            <v>81080187</v>
          </cell>
        </row>
        <row r="7">
          <cell r="C7">
            <v>78854051</v>
          </cell>
          <cell r="D7">
            <v>8858634</v>
          </cell>
          <cell r="E7">
            <v>27976915</v>
          </cell>
          <cell r="F7">
            <v>17096042</v>
          </cell>
          <cell r="G7">
            <v>5404150</v>
          </cell>
          <cell r="H7">
            <v>19518310</v>
          </cell>
        </row>
        <row r="8">
          <cell r="C8">
            <v>243623070</v>
          </cell>
          <cell r="D8">
            <v>52479833</v>
          </cell>
          <cell r="E8">
            <v>34246509</v>
          </cell>
          <cell r="F8">
            <v>77687925</v>
          </cell>
          <cell r="G8">
            <v>31178276</v>
          </cell>
          <cell r="H8">
            <v>48030527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</row>
        <row r="10">
          <cell r="C10">
            <v>0</v>
          </cell>
        </row>
        <row r="11">
          <cell r="C11">
            <v>2700000</v>
          </cell>
          <cell r="D11">
            <v>2700000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</row>
        <row r="12">
          <cell r="C12">
            <v>2700000</v>
          </cell>
          <cell r="D12">
            <v>2700000</v>
          </cell>
        </row>
        <row r="13">
          <cell r="C13">
            <v>9300000</v>
          </cell>
          <cell r="D13">
            <v>9300000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</row>
        <row r="14">
          <cell r="C14">
            <v>900000</v>
          </cell>
          <cell r="D14">
            <v>900000</v>
          </cell>
        </row>
        <row r="15">
          <cell r="C15">
            <v>8400000</v>
          </cell>
          <cell r="D15">
            <v>8400000</v>
          </cell>
        </row>
        <row r="16">
          <cell r="C16">
            <v>0</v>
          </cell>
        </row>
        <row r="17">
          <cell r="C17">
            <v>12000000</v>
          </cell>
          <cell r="D17">
            <v>12000000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</row>
        <row r="18">
          <cell r="C18">
            <v>822459</v>
          </cell>
          <cell r="D18">
            <v>822459</v>
          </cell>
        </row>
        <row r="19">
          <cell r="C19">
            <v>155243980</v>
          </cell>
          <cell r="D19">
            <v>154501280</v>
          </cell>
          <cell r="E19">
            <v>0</v>
          </cell>
          <cell r="F19">
            <v>742700</v>
          </cell>
          <cell r="G19">
            <v>0</v>
          </cell>
          <cell r="H19">
            <v>0</v>
          </cell>
        </row>
        <row r="20">
          <cell r="C20">
            <v>500000</v>
          </cell>
          <cell r="D20">
            <v>500000</v>
          </cell>
        </row>
        <row r="21">
          <cell r="C21">
            <v>742700</v>
          </cell>
          <cell r="F21">
            <v>742700</v>
          </cell>
        </row>
        <row r="22">
          <cell r="C22">
            <v>0</v>
          </cell>
        </row>
        <row r="23">
          <cell r="C23">
            <v>154001280</v>
          </cell>
          <cell r="D23">
            <v>154001280</v>
          </cell>
        </row>
        <row r="24">
          <cell r="C24">
            <v>4873520</v>
          </cell>
          <cell r="D24">
            <v>4873520</v>
          </cell>
        </row>
        <row r="25">
          <cell r="C25">
            <v>109247061</v>
          </cell>
          <cell r="D25">
            <v>109247061</v>
          </cell>
        </row>
        <row r="26">
          <cell r="C26">
            <v>270187020</v>
          </cell>
          <cell r="D26">
            <v>269444320</v>
          </cell>
          <cell r="E26">
            <v>0</v>
          </cell>
          <cell r="F26">
            <v>742700</v>
          </cell>
          <cell r="G26">
            <v>0</v>
          </cell>
          <cell r="H26">
            <v>0</v>
          </cell>
        </row>
        <row r="27">
          <cell r="C27">
            <v>2111862</v>
          </cell>
          <cell r="D27">
            <v>1181102</v>
          </cell>
          <cell r="E27">
            <v>730760</v>
          </cell>
          <cell r="F27">
            <v>200000</v>
          </cell>
        </row>
        <row r="28">
          <cell r="C28">
            <v>15996392</v>
          </cell>
          <cell r="D28">
            <v>15996392</v>
          </cell>
        </row>
        <row r="29">
          <cell r="C29">
            <v>2949950</v>
          </cell>
          <cell r="D29">
            <v>90000</v>
          </cell>
          <cell r="E29">
            <v>2599950</v>
          </cell>
          <cell r="F29">
            <v>260000</v>
          </cell>
        </row>
        <row r="30">
          <cell r="C30">
            <v>8679557</v>
          </cell>
          <cell r="D30">
            <v>2530034</v>
          </cell>
          <cell r="E30">
            <v>1459050</v>
          </cell>
          <cell r="F30">
            <v>2134960</v>
          </cell>
          <cell r="G30">
            <v>2064489</v>
          </cell>
          <cell r="H30">
            <v>491024</v>
          </cell>
        </row>
        <row r="31">
          <cell r="C31">
            <v>7899181</v>
          </cell>
          <cell r="D31">
            <v>5345334</v>
          </cell>
          <cell r="E31">
            <v>1293240</v>
          </cell>
          <cell r="F31">
            <v>700640</v>
          </cell>
          <cell r="G31">
            <v>427391</v>
          </cell>
          <cell r="H31">
            <v>132576</v>
          </cell>
        </row>
        <row r="32">
          <cell r="C32">
            <v>37636942</v>
          </cell>
          <cell r="D32">
            <v>25142862</v>
          </cell>
          <cell r="E32">
            <v>6083000</v>
          </cell>
          <cell r="F32">
            <v>3295600</v>
          </cell>
          <cell r="G32">
            <v>2491880</v>
          </cell>
          <cell r="H32">
            <v>623600</v>
          </cell>
        </row>
        <row r="33">
          <cell r="C33">
            <v>214617259</v>
          </cell>
          <cell r="D33">
            <v>214617259</v>
          </cell>
        </row>
        <row r="34">
          <cell r="C34">
            <v>100000</v>
          </cell>
          <cell r="E34">
            <v>100000</v>
          </cell>
        </row>
        <row r="35">
          <cell r="C35">
            <v>320000</v>
          </cell>
          <cell r="F35">
            <v>200000</v>
          </cell>
          <cell r="H35">
            <v>120000</v>
          </cell>
        </row>
        <row r="36">
          <cell r="C36">
            <v>57800859</v>
          </cell>
          <cell r="D36">
            <v>57687459</v>
          </cell>
          <cell r="E36">
            <v>27000</v>
          </cell>
          <cell r="F36">
            <v>54000</v>
          </cell>
          <cell r="G36">
            <v>0</v>
          </cell>
          <cell r="H36">
            <v>32400</v>
          </cell>
        </row>
        <row r="37">
          <cell r="C37">
            <v>272838118</v>
          </cell>
          <cell r="D37">
            <v>272304718</v>
          </cell>
          <cell r="E37">
            <v>127000</v>
          </cell>
          <cell r="F37">
            <v>254000</v>
          </cell>
          <cell r="G37">
            <v>0</v>
          </cell>
          <cell r="H37">
            <v>152400</v>
          </cell>
        </row>
        <row r="38">
          <cell r="C38">
            <v>1500000</v>
          </cell>
          <cell r="D38">
            <v>1500000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</row>
        <row r="39">
          <cell r="C39">
            <v>0</v>
          </cell>
        </row>
        <row r="40">
          <cell r="C40">
            <v>1500000</v>
          </cell>
          <cell r="D40">
            <v>1500000</v>
          </cell>
        </row>
        <row r="41">
          <cell r="C41">
            <v>0</v>
          </cell>
        </row>
        <row r="42">
          <cell r="C42">
            <v>1500000</v>
          </cell>
          <cell r="D42">
            <v>1500000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</row>
        <row r="43">
          <cell r="C43">
            <v>1278259172</v>
          </cell>
          <cell r="D43">
            <v>675736202</v>
          </cell>
          <cell r="E43">
            <v>184094743</v>
          </cell>
          <cell r="F43">
            <v>206117305</v>
          </cell>
          <cell r="G43">
            <v>62905898</v>
          </cell>
          <cell r="H43">
            <v>149405024</v>
          </cell>
        </row>
        <row r="44">
          <cell r="C44">
            <v>11433848</v>
          </cell>
          <cell r="D44">
            <v>11433848</v>
          </cell>
        </row>
        <row r="45">
          <cell r="C45">
            <v>60000000</v>
          </cell>
        </row>
        <row r="46">
          <cell r="C46">
            <v>490601691</v>
          </cell>
          <cell r="D46">
            <v>490601691</v>
          </cell>
        </row>
        <row r="47">
          <cell r="C47">
            <v>562035539</v>
          </cell>
          <cell r="D47">
            <v>562035539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</row>
        <row r="48">
          <cell r="C48">
            <v>562035539</v>
          </cell>
          <cell r="D48">
            <v>562035539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</row>
        <row r="49">
          <cell r="C49">
            <v>1840294711</v>
          </cell>
          <cell r="D49">
            <v>1237771741</v>
          </cell>
          <cell r="E49">
            <v>184094743</v>
          </cell>
          <cell r="F49">
            <v>206117305</v>
          </cell>
          <cell r="G49">
            <v>62905898</v>
          </cell>
          <cell r="H49">
            <v>149405024</v>
          </cell>
        </row>
      </sheetData>
      <sheetData sheetId="6"/>
      <sheetData sheetId="7"/>
      <sheetData sheetId="8"/>
      <sheetData sheetId="9"/>
      <sheetData sheetId="10">
        <row r="7">
          <cell r="C7">
            <v>0</v>
          </cell>
        </row>
        <row r="8">
          <cell r="C8">
            <v>0</v>
          </cell>
        </row>
        <row r="9">
          <cell r="C9">
            <v>0</v>
          </cell>
        </row>
        <row r="10">
          <cell r="C10">
            <v>0</v>
          </cell>
        </row>
        <row r="11">
          <cell r="C11">
            <v>0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</row>
        <row r="14">
          <cell r="C14">
            <v>0</v>
          </cell>
        </row>
        <row r="15">
          <cell r="C15">
            <v>0</v>
          </cell>
        </row>
        <row r="16">
          <cell r="C16">
            <v>0</v>
          </cell>
        </row>
        <row r="17">
          <cell r="C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</row>
        <row r="20">
          <cell r="C20">
            <v>0</v>
          </cell>
        </row>
        <row r="21">
          <cell r="C21">
            <v>0</v>
          </cell>
        </row>
        <row r="22">
          <cell r="C22">
            <v>0</v>
          </cell>
        </row>
        <row r="23">
          <cell r="C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C25">
            <v>3198364</v>
          </cell>
          <cell r="D25">
            <v>3198364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</row>
        <row r="26">
          <cell r="C26">
            <v>3198364</v>
          </cell>
          <cell r="D26">
            <v>3198364</v>
          </cell>
        </row>
        <row r="27">
          <cell r="C27">
            <v>0</v>
          </cell>
        </row>
        <row r="28">
          <cell r="C28">
            <v>0</v>
          </cell>
        </row>
        <row r="29">
          <cell r="C29">
            <v>0</v>
          </cell>
        </row>
        <row r="30">
          <cell r="C30">
            <v>0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3198364</v>
          </cell>
          <cell r="D36">
            <v>3198364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</row>
        <row r="37">
          <cell r="C37">
            <v>100000</v>
          </cell>
          <cell r="D37">
            <v>0</v>
          </cell>
          <cell r="E37">
            <v>0</v>
          </cell>
          <cell r="F37">
            <v>0</v>
          </cell>
          <cell r="G37">
            <v>100000</v>
          </cell>
          <cell r="H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100000</v>
          </cell>
          <cell r="G40">
            <v>100000</v>
          </cell>
        </row>
        <row r="41">
          <cell r="C41">
            <v>1200000</v>
          </cell>
          <cell r="D41">
            <v>0</v>
          </cell>
          <cell r="E41">
            <v>0</v>
          </cell>
          <cell r="F41">
            <v>1200000</v>
          </cell>
          <cell r="G41">
            <v>0</v>
          </cell>
          <cell r="H41">
            <v>0</v>
          </cell>
        </row>
        <row r="42">
          <cell r="C42">
            <v>0</v>
          </cell>
        </row>
        <row r="43">
          <cell r="C43">
            <v>1200000</v>
          </cell>
          <cell r="F43">
            <v>1200000</v>
          </cell>
        </row>
        <row r="44">
          <cell r="C44">
            <v>9589000</v>
          </cell>
          <cell r="D44">
            <v>9589000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9079000</v>
          </cell>
          <cell r="D47">
            <v>9079000</v>
          </cell>
        </row>
        <row r="48">
          <cell r="C48">
            <v>0</v>
          </cell>
        </row>
        <row r="49">
          <cell r="C49">
            <v>510000</v>
          </cell>
          <cell r="D49">
            <v>510000</v>
          </cell>
        </row>
        <row r="50">
          <cell r="C50">
            <v>0</v>
          </cell>
        </row>
        <row r="51">
          <cell r="C51">
            <v>2913030</v>
          </cell>
          <cell r="D51">
            <v>2589030</v>
          </cell>
          <cell r="E51">
            <v>0</v>
          </cell>
          <cell r="F51">
            <v>324000</v>
          </cell>
          <cell r="H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13802030</v>
          </cell>
          <cell r="D59">
            <v>12178030</v>
          </cell>
          <cell r="E59">
            <v>0</v>
          </cell>
          <cell r="F59">
            <v>1524000</v>
          </cell>
          <cell r="G59">
            <v>100000</v>
          </cell>
          <cell r="H59">
            <v>0</v>
          </cell>
        </row>
        <row r="60">
          <cell r="C60">
            <v>180000</v>
          </cell>
          <cell r="D60">
            <v>180000</v>
          </cell>
        </row>
        <row r="61">
          <cell r="C61">
            <v>180000</v>
          </cell>
          <cell r="D61">
            <v>180000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</row>
        <row r="62">
          <cell r="C62">
            <v>0</v>
          </cell>
        </row>
        <row r="63">
          <cell r="C63">
            <v>435500</v>
          </cell>
          <cell r="D63">
            <v>435500</v>
          </cell>
        </row>
        <row r="64">
          <cell r="C64">
            <v>0</v>
          </cell>
        </row>
        <row r="65">
          <cell r="C65">
            <v>435500</v>
          </cell>
          <cell r="D65">
            <v>435500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</row>
        <row r="66">
          <cell r="C66">
            <v>17615894</v>
          </cell>
          <cell r="D66">
            <v>15991894</v>
          </cell>
          <cell r="E66">
            <v>0</v>
          </cell>
          <cell r="F66">
            <v>1524000</v>
          </cell>
          <cell r="G66">
            <v>100000</v>
          </cell>
          <cell r="H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3627600</v>
          </cell>
          <cell r="F69">
            <v>2457600</v>
          </cell>
          <cell r="G69">
            <v>1170000</v>
          </cell>
        </row>
        <row r="70">
          <cell r="C70">
            <v>3627600</v>
          </cell>
          <cell r="D70">
            <v>0</v>
          </cell>
          <cell r="E70">
            <v>0</v>
          </cell>
          <cell r="F70">
            <v>2457600</v>
          </cell>
          <cell r="G70">
            <v>1170000</v>
          </cell>
          <cell r="H70">
            <v>0</v>
          </cell>
        </row>
        <row r="71">
          <cell r="C71">
            <v>3627600</v>
          </cell>
          <cell r="D71">
            <v>0</v>
          </cell>
          <cell r="E71">
            <v>0</v>
          </cell>
          <cell r="F71">
            <v>2457600</v>
          </cell>
          <cell r="G71">
            <v>1170000</v>
          </cell>
          <cell r="H71">
            <v>0</v>
          </cell>
        </row>
        <row r="72">
          <cell r="C72">
            <v>21243494</v>
          </cell>
          <cell r="D72">
            <v>15991894</v>
          </cell>
          <cell r="E72">
            <v>0</v>
          </cell>
          <cell r="F72">
            <v>3981600</v>
          </cell>
          <cell r="G72">
            <v>1270000</v>
          </cell>
          <cell r="H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8564700</v>
          </cell>
          <cell r="D75">
            <v>3313100</v>
          </cell>
          <cell r="F75">
            <v>3981600</v>
          </cell>
          <cell r="G75">
            <v>1270000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1">
          <cell r="C81">
            <v>0</v>
          </cell>
        </row>
        <row r="82">
          <cell r="C82">
            <v>0</v>
          </cell>
        </row>
        <row r="83">
          <cell r="C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</row>
        <row r="88">
          <cell r="C88">
            <v>0</v>
          </cell>
        </row>
        <row r="89">
          <cell r="C89">
            <v>0</v>
          </cell>
        </row>
        <row r="90">
          <cell r="C90">
            <v>0</v>
          </cell>
        </row>
        <row r="91">
          <cell r="C91">
            <v>3900000</v>
          </cell>
          <cell r="D91">
            <v>3900000</v>
          </cell>
        </row>
        <row r="92">
          <cell r="C92">
            <v>5000000</v>
          </cell>
          <cell r="D92">
            <v>5000000</v>
          </cell>
        </row>
        <row r="93">
          <cell r="C93">
            <v>8900000</v>
          </cell>
          <cell r="D93">
            <v>8900000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</row>
        <row r="94">
          <cell r="C94">
            <v>0</v>
          </cell>
        </row>
        <row r="95">
          <cell r="C95">
            <v>0</v>
          </cell>
        </row>
        <row r="96">
          <cell r="C96">
            <v>90000</v>
          </cell>
          <cell r="D96">
            <v>90000</v>
          </cell>
        </row>
        <row r="97">
          <cell r="C97">
            <v>29050</v>
          </cell>
          <cell r="D97">
            <v>29050</v>
          </cell>
        </row>
        <row r="98">
          <cell r="C98">
            <v>32144</v>
          </cell>
          <cell r="D98">
            <v>32144</v>
          </cell>
        </row>
        <row r="99">
          <cell r="C99">
            <v>151194</v>
          </cell>
          <cell r="D99">
            <v>151194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</row>
        <row r="100">
          <cell r="C100">
            <v>0</v>
          </cell>
        </row>
        <row r="101">
          <cell r="C101">
            <v>0</v>
          </cell>
        </row>
        <row r="102">
          <cell r="C102">
            <v>0</v>
          </cell>
        </row>
        <row r="103">
          <cell r="C103">
            <v>0</v>
          </cell>
        </row>
        <row r="104"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</row>
        <row r="105"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</row>
        <row r="106">
          <cell r="C106">
            <v>0</v>
          </cell>
        </row>
        <row r="107">
          <cell r="C107">
            <v>0</v>
          </cell>
        </row>
        <row r="108">
          <cell r="C108">
            <v>0</v>
          </cell>
        </row>
        <row r="109"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</row>
        <row r="110">
          <cell r="C110">
            <v>17615894</v>
          </cell>
          <cell r="D110">
            <v>12364294</v>
          </cell>
          <cell r="E110">
            <v>0</v>
          </cell>
          <cell r="F110">
            <v>3981600</v>
          </cell>
          <cell r="G110">
            <v>1270000</v>
          </cell>
          <cell r="H110">
            <v>0</v>
          </cell>
        </row>
        <row r="111">
          <cell r="C111">
            <v>0</v>
          </cell>
        </row>
        <row r="112">
          <cell r="C112">
            <v>0</v>
          </cell>
        </row>
        <row r="113">
          <cell r="C113">
            <v>3627600</v>
          </cell>
          <cell r="D113">
            <v>3627600</v>
          </cell>
        </row>
        <row r="114">
          <cell r="C114">
            <v>3627600</v>
          </cell>
          <cell r="D114">
            <v>3627600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</row>
        <row r="115">
          <cell r="C115">
            <v>3627600</v>
          </cell>
          <cell r="D115">
            <v>3627600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</row>
        <row r="116">
          <cell r="C116">
            <v>21243494</v>
          </cell>
          <cell r="D116">
            <v>15991894</v>
          </cell>
          <cell r="E116">
            <v>0</v>
          </cell>
          <cell r="F116">
            <v>3981600</v>
          </cell>
          <cell r="G116">
            <v>1270000</v>
          </cell>
          <cell r="H116">
            <v>0</v>
          </cell>
        </row>
      </sheetData>
      <sheetData sheetId="11">
        <row r="7">
          <cell r="C7">
            <v>0</v>
          </cell>
        </row>
        <row r="8">
          <cell r="C8">
            <v>0</v>
          </cell>
        </row>
        <row r="9">
          <cell r="C9">
            <v>0</v>
          </cell>
        </row>
        <row r="10">
          <cell r="C10">
            <v>0</v>
          </cell>
        </row>
        <row r="11">
          <cell r="C11">
            <v>0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</row>
        <row r="14">
          <cell r="C14">
            <v>0</v>
          </cell>
        </row>
        <row r="15">
          <cell r="C15">
            <v>0</v>
          </cell>
        </row>
        <row r="16">
          <cell r="C16">
            <v>0</v>
          </cell>
        </row>
        <row r="17">
          <cell r="C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</row>
        <row r="20">
          <cell r="C20">
            <v>0</v>
          </cell>
        </row>
        <row r="21">
          <cell r="C21">
            <v>0</v>
          </cell>
        </row>
        <row r="22">
          <cell r="C22">
            <v>0</v>
          </cell>
        </row>
        <row r="23">
          <cell r="C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</row>
        <row r="26">
          <cell r="C26">
            <v>0</v>
          </cell>
        </row>
        <row r="27">
          <cell r="C27">
            <v>0</v>
          </cell>
        </row>
        <row r="28">
          <cell r="C28">
            <v>0</v>
          </cell>
        </row>
        <row r="29">
          <cell r="C29">
            <v>0</v>
          </cell>
        </row>
        <row r="30">
          <cell r="C30">
            <v>0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</row>
        <row r="37"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  <cell r="E51">
            <v>0</v>
          </cell>
          <cell r="F51">
            <v>0</v>
          </cell>
          <cell r="H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</row>
        <row r="60">
          <cell r="C60">
            <v>0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</row>
        <row r="66"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7858323</v>
          </cell>
          <cell r="E69">
            <v>7858323</v>
          </cell>
        </row>
        <row r="70">
          <cell r="C70">
            <v>7858323</v>
          </cell>
          <cell r="D70">
            <v>0</v>
          </cell>
          <cell r="E70">
            <v>7858323</v>
          </cell>
          <cell r="F70">
            <v>0</v>
          </cell>
          <cell r="G70">
            <v>0</v>
          </cell>
          <cell r="H70">
            <v>0</v>
          </cell>
        </row>
        <row r="71">
          <cell r="C71">
            <v>7858323</v>
          </cell>
          <cell r="D71">
            <v>0</v>
          </cell>
          <cell r="E71">
            <v>7858323</v>
          </cell>
          <cell r="F71">
            <v>0</v>
          </cell>
          <cell r="G71">
            <v>0</v>
          </cell>
          <cell r="H71">
            <v>0</v>
          </cell>
        </row>
        <row r="72">
          <cell r="C72">
            <v>7858323</v>
          </cell>
          <cell r="D72">
            <v>0</v>
          </cell>
          <cell r="E72">
            <v>7858323</v>
          </cell>
          <cell r="F72">
            <v>0</v>
          </cell>
          <cell r="G72">
            <v>0</v>
          </cell>
          <cell r="H72">
            <v>0</v>
          </cell>
        </row>
        <row r="73">
          <cell r="C73">
            <v>5893795</v>
          </cell>
          <cell r="E73">
            <v>5893795</v>
          </cell>
        </row>
        <row r="74">
          <cell r="C74">
            <v>1356368</v>
          </cell>
          <cell r="E74">
            <v>1356368</v>
          </cell>
        </row>
        <row r="75">
          <cell r="C75">
            <v>608160</v>
          </cell>
          <cell r="E75">
            <v>608160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1">
          <cell r="C81">
            <v>0</v>
          </cell>
        </row>
        <row r="82">
          <cell r="C82">
            <v>0</v>
          </cell>
        </row>
        <row r="83">
          <cell r="C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</row>
        <row r="88">
          <cell r="C88">
            <v>0</v>
          </cell>
        </row>
        <row r="89">
          <cell r="C89">
            <v>0</v>
          </cell>
        </row>
        <row r="90">
          <cell r="C90">
            <v>0</v>
          </cell>
        </row>
        <row r="91">
          <cell r="C91">
            <v>0</v>
          </cell>
        </row>
        <row r="92">
          <cell r="C92">
            <v>0</v>
          </cell>
        </row>
        <row r="93"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</row>
        <row r="94">
          <cell r="C94">
            <v>0</v>
          </cell>
        </row>
        <row r="95">
          <cell r="C95">
            <v>0</v>
          </cell>
        </row>
        <row r="96">
          <cell r="C96">
            <v>0</v>
          </cell>
        </row>
        <row r="97">
          <cell r="C97">
            <v>0</v>
          </cell>
        </row>
        <row r="98">
          <cell r="C98">
            <v>0</v>
          </cell>
        </row>
        <row r="99"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</row>
        <row r="100">
          <cell r="C100">
            <v>0</v>
          </cell>
        </row>
        <row r="101">
          <cell r="C101">
            <v>0</v>
          </cell>
        </row>
        <row r="102">
          <cell r="C102">
            <v>0</v>
          </cell>
        </row>
        <row r="103">
          <cell r="C103">
            <v>0</v>
          </cell>
        </row>
        <row r="104"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</row>
        <row r="105"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</row>
        <row r="106">
          <cell r="C106">
            <v>0</v>
          </cell>
        </row>
        <row r="107">
          <cell r="C107">
            <v>0</v>
          </cell>
        </row>
        <row r="108">
          <cell r="C108">
            <v>0</v>
          </cell>
        </row>
        <row r="109"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</row>
        <row r="110">
          <cell r="C110">
            <v>7858323</v>
          </cell>
          <cell r="D110">
            <v>0</v>
          </cell>
          <cell r="E110">
            <v>7858323</v>
          </cell>
          <cell r="F110">
            <v>0</v>
          </cell>
          <cell r="G110">
            <v>0</v>
          </cell>
          <cell r="H110">
            <v>0</v>
          </cell>
        </row>
        <row r="111">
          <cell r="C111">
            <v>0</v>
          </cell>
        </row>
        <row r="112">
          <cell r="C112">
            <v>0</v>
          </cell>
        </row>
        <row r="113">
          <cell r="C113">
            <v>0</v>
          </cell>
          <cell r="D113">
            <v>0</v>
          </cell>
        </row>
        <row r="114"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</row>
        <row r="115"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</row>
        <row r="116">
          <cell r="C116">
            <v>7858323</v>
          </cell>
          <cell r="D116">
            <v>0</v>
          </cell>
          <cell r="E116">
            <v>7858323</v>
          </cell>
          <cell r="F116">
            <v>0</v>
          </cell>
          <cell r="G116">
            <v>0</v>
          </cell>
          <cell r="H116">
            <v>0</v>
          </cell>
        </row>
      </sheetData>
      <sheetData sheetId="12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"/>
  <sheetViews>
    <sheetView workbookViewId="0">
      <pane ySplit="7" topLeftCell="A11" activePane="bottomLeft" state="frozen"/>
      <selection pane="bottomLeft" activeCell="C2" sqref="C2"/>
    </sheetView>
  </sheetViews>
  <sheetFormatPr defaultRowHeight="13.2" x14ac:dyDescent="0.25"/>
  <cols>
    <col min="1" max="1" width="5.6640625" customWidth="1"/>
    <col min="2" max="2" width="50" customWidth="1"/>
    <col min="3" max="8" width="13.6640625" customWidth="1"/>
  </cols>
  <sheetData>
    <row r="1" spans="1:8" ht="17.399999999999999" x14ac:dyDescent="0.3">
      <c r="B1" s="213" t="s">
        <v>0</v>
      </c>
      <c r="C1" s="214" t="s">
        <v>274</v>
      </c>
    </row>
    <row r="2" spans="1:8" ht="18" x14ac:dyDescent="0.35">
      <c r="B2" s="215" t="s">
        <v>183</v>
      </c>
      <c r="C2" s="68" t="s">
        <v>841</v>
      </c>
    </row>
    <row r="3" spans="1:8" ht="18" x14ac:dyDescent="0.35">
      <c r="B3" s="29"/>
    </row>
    <row r="4" spans="1:8" ht="15.6" x14ac:dyDescent="0.3">
      <c r="B4" s="30" t="s">
        <v>120</v>
      </c>
      <c r="C4" t="s">
        <v>122</v>
      </c>
    </row>
    <row r="5" spans="1:8" x14ac:dyDescent="0.25">
      <c r="A5" s="1"/>
      <c r="B5" s="24"/>
      <c r="C5" s="31" t="s">
        <v>47</v>
      </c>
      <c r="D5" s="31" t="s">
        <v>48</v>
      </c>
      <c r="E5" s="31" t="s">
        <v>49</v>
      </c>
      <c r="F5" s="31" t="s">
        <v>50</v>
      </c>
      <c r="G5" s="31" t="s">
        <v>51</v>
      </c>
      <c r="H5" s="31" t="s">
        <v>52</v>
      </c>
    </row>
    <row r="6" spans="1:8" ht="27" thickBot="1" x14ac:dyDescent="0.3">
      <c r="A6" s="2" t="s">
        <v>1</v>
      </c>
      <c r="B6" s="3" t="s">
        <v>2</v>
      </c>
      <c r="C6" s="26" t="s">
        <v>3</v>
      </c>
      <c r="D6" s="4" t="s">
        <v>3</v>
      </c>
      <c r="E6" s="4" t="s">
        <v>3</v>
      </c>
      <c r="F6" s="4" t="s">
        <v>3</v>
      </c>
      <c r="G6" s="4" t="s">
        <v>3</v>
      </c>
      <c r="H6" s="4" t="s">
        <v>3</v>
      </c>
    </row>
    <row r="7" spans="1:8" ht="26.4" x14ac:dyDescent="0.25">
      <c r="A7" s="5">
        <v>1</v>
      </c>
      <c r="B7" s="32" t="s">
        <v>54</v>
      </c>
      <c r="C7" s="57">
        <f t="shared" ref="C7:C38" si="0">SUM(D7:H7)</f>
        <v>106085367</v>
      </c>
      <c r="D7" s="39">
        <v>106085367</v>
      </c>
      <c r="E7" s="6"/>
      <c r="F7" s="6"/>
      <c r="G7" s="6"/>
      <c r="H7" s="6"/>
    </row>
    <row r="8" spans="1:8" ht="26.4" x14ac:dyDescent="0.25">
      <c r="A8" s="5">
        <v>2</v>
      </c>
      <c r="B8" s="32" t="s">
        <v>55</v>
      </c>
      <c r="C8" s="58">
        <f t="shared" si="0"/>
        <v>127904640</v>
      </c>
      <c r="D8" s="39">
        <v>127904640</v>
      </c>
      <c r="E8" s="6"/>
      <c r="F8" s="6"/>
      <c r="G8" s="6"/>
      <c r="H8" s="6"/>
    </row>
    <row r="9" spans="1:8" ht="26.4" x14ac:dyDescent="0.25">
      <c r="A9" s="5">
        <v>3</v>
      </c>
      <c r="B9" s="32" t="s">
        <v>56</v>
      </c>
      <c r="C9" s="58">
        <f t="shared" si="0"/>
        <v>90729626</v>
      </c>
      <c r="D9" s="39">
        <v>90729626</v>
      </c>
      <c r="E9" s="6"/>
      <c r="F9" s="6"/>
      <c r="G9" s="6"/>
      <c r="H9" s="6"/>
    </row>
    <row r="10" spans="1:8" ht="26.4" x14ac:dyDescent="0.25">
      <c r="A10" s="5">
        <v>4</v>
      </c>
      <c r="B10" s="32" t="s">
        <v>57</v>
      </c>
      <c r="C10" s="58">
        <f t="shared" si="0"/>
        <v>6854820</v>
      </c>
      <c r="D10" s="39">
        <v>6854820</v>
      </c>
      <c r="E10" s="6"/>
      <c r="F10" s="6"/>
      <c r="G10" s="6"/>
      <c r="H10" s="6"/>
    </row>
    <row r="11" spans="1:8" ht="26.4" x14ac:dyDescent="0.25">
      <c r="A11" s="5">
        <v>5</v>
      </c>
      <c r="B11" s="32" t="s">
        <v>58</v>
      </c>
      <c r="C11" s="58">
        <f t="shared" si="0"/>
        <v>0</v>
      </c>
      <c r="D11" s="39"/>
      <c r="E11" s="6"/>
      <c r="F11" s="6"/>
      <c r="G11" s="6"/>
      <c r="H11" s="6"/>
    </row>
    <row r="12" spans="1:8" x14ac:dyDescent="0.25">
      <c r="A12" s="5">
        <v>6</v>
      </c>
      <c r="B12" s="32" t="s">
        <v>59</v>
      </c>
      <c r="C12" s="58">
        <f t="shared" si="0"/>
        <v>331574453</v>
      </c>
      <c r="D12" s="40">
        <f>SUM(D7:D11)</f>
        <v>331574453</v>
      </c>
      <c r="E12" s="17">
        <f>SUM(E7:E11)</f>
        <v>0</v>
      </c>
      <c r="F12" s="17">
        <f>SUM(F7:F11)</f>
        <v>0</v>
      </c>
      <c r="G12" s="17">
        <f>SUM(G7:G11)</f>
        <v>0</v>
      </c>
      <c r="H12" s="17">
        <f>SUM(H7:H11)</f>
        <v>0</v>
      </c>
    </row>
    <row r="13" spans="1:8" ht="26.4" x14ac:dyDescent="0.25">
      <c r="A13" s="5">
        <v>7</v>
      </c>
      <c r="B13" s="32" t="s">
        <v>60</v>
      </c>
      <c r="C13" s="58">
        <f t="shared" si="0"/>
        <v>84703526</v>
      </c>
      <c r="D13" s="40">
        <f>SUM(D14:D17)</f>
        <v>22667022</v>
      </c>
      <c r="E13" s="17">
        <f>SUM(E14:E17)</f>
        <v>0</v>
      </c>
      <c r="F13" s="17">
        <f>SUM(F14:F17)</f>
        <v>62036504</v>
      </c>
      <c r="G13" s="17">
        <f>SUM(G14:G17)</f>
        <v>0</v>
      </c>
      <c r="H13" s="17">
        <f>SUM(H14:H17)</f>
        <v>0</v>
      </c>
    </row>
    <row r="14" spans="1:8" x14ac:dyDescent="0.25">
      <c r="A14" s="5">
        <v>8</v>
      </c>
      <c r="B14" s="32" t="s">
        <v>61</v>
      </c>
      <c r="C14" s="58">
        <f t="shared" si="0"/>
        <v>8237022</v>
      </c>
      <c r="D14" s="39">
        <v>8237022</v>
      </c>
      <c r="E14" s="6"/>
      <c r="F14" s="6"/>
      <c r="G14" s="6"/>
      <c r="H14" s="6"/>
    </row>
    <row r="15" spans="1:8" x14ac:dyDescent="0.25">
      <c r="A15" s="5">
        <v>9</v>
      </c>
      <c r="B15" s="32" t="s">
        <v>62</v>
      </c>
      <c r="C15" s="58">
        <f t="shared" si="0"/>
        <v>14430000</v>
      </c>
      <c r="D15" s="39">
        <v>14430000</v>
      </c>
      <c r="E15" s="6"/>
      <c r="F15" s="6"/>
      <c r="G15" s="6"/>
      <c r="H15" s="6"/>
    </row>
    <row r="16" spans="1:8" x14ac:dyDescent="0.25">
      <c r="A16" s="5">
        <v>10</v>
      </c>
      <c r="B16" s="32" t="s">
        <v>63</v>
      </c>
      <c r="C16" s="58">
        <f t="shared" si="0"/>
        <v>62036504</v>
      </c>
      <c r="D16" s="39"/>
      <c r="E16" s="6"/>
      <c r="F16" s="6">
        <v>62036504</v>
      </c>
      <c r="G16" s="6"/>
      <c r="H16" s="8"/>
    </row>
    <row r="17" spans="1:8" x14ac:dyDescent="0.25">
      <c r="A17" s="5">
        <v>11</v>
      </c>
      <c r="B17" s="32" t="s">
        <v>64</v>
      </c>
      <c r="C17" s="58">
        <f t="shared" si="0"/>
        <v>0</v>
      </c>
      <c r="D17" s="39"/>
      <c r="E17" s="6"/>
      <c r="F17" s="6"/>
      <c r="G17" s="6"/>
      <c r="H17" s="6"/>
    </row>
    <row r="18" spans="1:8" ht="26.4" x14ac:dyDescent="0.25">
      <c r="A18" s="5">
        <v>12</v>
      </c>
      <c r="B18" s="33" t="s">
        <v>65</v>
      </c>
      <c r="C18" s="58">
        <f t="shared" si="0"/>
        <v>416277979</v>
      </c>
      <c r="D18" s="41">
        <f>D12+D13</f>
        <v>354241475</v>
      </c>
      <c r="E18" s="7">
        <f>E12+E13</f>
        <v>0</v>
      </c>
      <c r="F18" s="7">
        <f>F12+F13</f>
        <v>62036504</v>
      </c>
      <c r="G18" s="7">
        <f>G12+G13</f>
        <v>0</v>
      </c>
      <c r="H18" s="7">
        <f>H12+H13</f>
        <v>0</v>
      </c>
    </row>
    <row r="19" spans="1:8" x14ac:dyDescent="0.25">
      <c r="A19" s="5">
        <v>13</v>
      </c>
      <c r="B19" s="32" t="s">
        <v>66</v>
      </c>
      <c r="C19" s="58">
        <f t="shared" si="0"/>
        <v>0</v>
      </c>
      <c r="D19" s="42">
        <f>SUM(D20:D23)</f>
        <v>0</v>
      </c>
      <c r="E19" s="18">
        <f>SUM(E20:E23)</f>
        <v>0</v>
      </c>
      <c r="F19" s="18">
        <f>SUM(F20:F23)</f>
        <v>0</v>
      </c>
      <c r="G19" s="18">
        <f>SUM(G20:G23)</f>
        <v>0</v>
      </c>
      <c r="H19" s="18">
        <f>SUM(H20:H23)</f>
        <v>0</v>
      </c>
    </row>
    <row r="20" spans="1:8" x14ac:dyDescent="0.25">
      <c r="A20" s="5">
        <v>14</v>
      </c>
      <c r="B20" s="32" t="s">
        <v>67</v>
      </c>
      <c r="C20" s="58">
        <f t="shared" si="0"/>
        <v>0</v>
      </c>
      <c r="D20" s="43"/>
      <c r="E20" s="4"/>
      <c r="F20" s="4"/>
      <c r="G20" s="4"/>
      <c r="H20" s="4"/>
    </row>
    <row r="21" spans="1:8" x14ac:dyDescent="0.25">
      <c r="A21" s="5">
        <v>15</v>
      </c>
      <c r="B21" s="32" t="s">
        <v>68</v>
      </c>
      <c r="C21" s="58">
        <f t="shared" si="0"/>
        <v>0</v>
      </c>
      <c r="D21" s="43"/>
      <c r="E21" s="4"/>
      <c r="F21" s="4"/>
      <c r="G21" s="4"/>
      <c r="H21" s="4"/>
    </row>
    <row r="22" spans="1:8" x14ac:dyDescent="0.25">
      <c r="A22" s="5">
        <v>16</v>
      </c>
      <c r="B22" s="32" t="s">
        <v>69</v>
      </c>
      <c r="C22" s="58">
        <f t="shared" si="0"/>
        <v>0</v>
      </c>
      <c r="D22" s="43"/>
      <c r="E22" s="4"/>
      <c r="F22" s="4"/>
      <c r="G22" s="4"/>
      <c r="H22" s="4"/>
    </row>
    <row r="23" spans="1:8" x14ac:dyDescent="0.25">
      <c r="A23" s="5">
        <v>17</v>
      </c>
      <c r="B23" s="34" t="s">
        <v>70</v>
      </c>
      <c r="C23" s="58">
        <f t="shared" si="0"/>
        <v>0</v>
      </c>
      <c r="D23" s="43"/>
      <c r="E23" s="4"/>
      <c r="F23" s="4"/>
      <c r="G23" s="4"/>
      <c r="H23" s="4"/>
    </row>
    <row r="24" spans="1:8" ht="26.4" x14ac:dyDescent="0.25">
      <c r="A24" s="5">
        <v>18</v>
      </c>
      <c r="B24" s="33" t="s">
        <v>71</v>
      </c>
      <c r="C24" s="58">
        <f t="shared" si="0"/>
        <v>0</v>
      </c>
      <c r="D24" s="41">
        <f>D19</f>
        <v>0</v>
      </c>
      <c r="E24" s="7">
        <f>E19</f>
        <v>0</v>
      </c>
      <c r="F24" s="7">
        <f>F19</f>
        <v>0</v>
      </c>
      <c r="G24" s="7">
        <f>G19</f>
        <v>0</v>
      </c>
      <c r="H24" s="7">
        <f>H19</f>
        <v>0</v>
      </c>
    </row>
    <row r="25" spans="1:8" x14ac:dyDescent="0.25">
      <c r="A25" s="5">
        <v>19</v>
      </c>
      <c r="B25" s="32" t="s">
        <v>72</v>
      </c>
      <c r="C25" s="58">
        <f t="shared" si="0"/>
        <v>102150639</v>
      </c>
      <c r="D25" s="40">
        <f>SUM(D26:D27)</f>
        <v>102150639</v>
      </c>
      <c r="E25" s="17">
        <f>SUM(E26:E27)</f>
        <v>0</v>
      </c>
      <c r="F25" s="17">
        <f>SUM(F26:F27)</f>
        <v>0</v>
      </c>
      <c r="G25" s="17">
        <f>SUM(G26:G27)</f>
        <v>0</v>
      </c>
      <c r="H25" s="17">
        <f>SUM(H26:H27)</f>
        <v>0</v>
      </c>
    </row>
    <row r="26" spans="1:8" x14ac:dyDescent="0.25">
      <c r="A26" s="5">
        <v>20</v>
      </c>
      <c r="B26" s="32" t="s">
        <v>73</v>
      </c>
      <c r="C26" s="58">
        <f t="shared" si="0"/>
        <v>84512950</v>
      </c>
      <c r="D26" s="39">
        <v>84512950</v>
      </c>
      <c r="E26" s="6"/>
      <c r="F26" s="6"/>
      <c r="G26" s="6"/>
      <c r="H26" s="6"/>
    </row>
    <row r="27" spans="1:8" ht="16.5" customHeight="1" x14ac:dyDescent="0.25">
      <c r="A27" s="5">
        <v>21</v>
      </c>
      <c r="B27" s="32" t="s">
        <v>74</v>
      </c>
      <c r="C27" s="58">
        <f t="shared" si="0"/>
        <v>17637689</v>
      </c>
      <c r="D27" s="39">
        <v>17637689</v>
      </c>
      <c r="E27" s="6"/>
      <c r="F27" s="6"/>
      <c r="G27" s="6"/>
      <c r="H27" s="6"/>
    </row>
    <row r="28" spans="1:8" ht="18.75" customHeight="1" x14ac:dyDescent="0.25">
      <c r="A28" s="5">
        <v>22</v>
      </c>
      <c r="B28" s="32" t="s">
        <v>75</v>
      </c>
      <c r="C28" s="58">
        <f t="shared" si="0"/>
        <v>189265417</v>
      </c>
      <c r="D28" s="39">
        <v>189265417</v>
      </c>
      <c r="E28" s="6"/>
      <c r="F28" s="6"/>
      <c r="G28" s="6"/>
      <c r="H28" s="6"/>
    </row>
    <row r="29" spans="1:8" x14ac:dyDescent="0.25">
      <c r="A29" s="5">
        <v>23</v>
      </c>
      <c r="B29" s="32" t="s">
        <v>76</v>
      </c>
      <c r="C29" s="58">
        <f t="shared" si="0"/>
        <v>11678757</v>
      </c>
      <c r="D29" s="39">
        <v>11678757</v>
      </c>
      <c r="E29" s="6"/>
      <c r="F29" s="6"/>
      <c r="G29" s="6"/>
      <c r="H29" s="6"/>
    </row>
    <row r="30" spans="1:8" ht="26.4" x14ac:dyDescent="0.25">
      <c r="A30" s="5">
        <v>24</v>
      </c>
      <c r="B30" s="32" t="s">
        <v>77</v>
      </c>
      <c r="C30" s="58">
        <f t="shared" si="0"/>
        <v>110000</v>
      </c>
      <c r="D30" s="39">
        <v>110000</v>
      </c>
      <c r="E30" s="6"/>
      <c r="F30" s="6"/>
      <c r="G30" s="6"/>
      <c r="H30" s="6"/>
    </row>
    <row r="31" spans="1:8" x14ac:dyDescent="0.25">
      <c r="A31" s="5">
        <v>25</v>
      </c>
      <c r="B31" s="32" t="s">
        <v>78</v>
      </c>
      <c r="C31" s="58">
        <f t="shared" si="0"/>
        <v>201054174</v>
      </c>
      <c r="D31" s="40">
        <f>SUM(D28:D30)</f>
        <v>201054174</v>
      </c>
      <c r="E31" s="17">
        <f>SUM(E28:E30)</f>
        <v>0</v>
      </c>
      <c r="F31" s="17">
        <f>SUM(F28:F30)</f>
        <v>0</v>
      </c>
      <c r="G31" s="17">
        <f>SUM(G28:G30)</f>
        <v>0</v>
      </c>
      <c r="H31" s="17">
        <f>SUM(H28:H30)</f>
        <v>0</v>
      </c>
    </row>
    <row r="32" spans="1:8" x14ac:dyDescent="0.25">
      <c r="A32" s="5">
        <v>26</v>
      </c>
      <c r="B32" s="32" t="s">
        <v>79</v>
      </c>
      <c r="C32" s="58">
        <f t="shared" si="0"/>
        <v>0</v>
      </c>
      <c r="D32" s="40">
        <f>SUM(D33:D35)</f>
        <v>0</v>
      </c>
      <c r="E32" s="17">
        <f>SUM(E33:E35)</f>
        <v>0</v>
      </c>
      <c r="F32" s="17">
        <f>SUM(F33:F35)</f>
        <v>0</v>
      </c>
      <c r="G32" s="17">
        <f>SUM(G33:G35)</f>
        <v>0</v>
      </c>
      <c r="H32" s="17">
        <f>SUM(H33:H35)</f>
        <v>0</v>
      </c>
    </row>
    <row r="33" spans="1:8" ht="39.6" x14ac:dyDescent="0.25">
      <c r="A33" s="5">
        <v>27</v>
      </c>
      <c r="B33" s="32" t="s">
        <v>80</v>
      </c>
      <c r="C33" s="58">
        <f t="shared" si="0"/>
        <v>0</v>
      </c>
      <c r="D33" s="39"/>
      <c r="E33" s="6"/>
      <c r="F33" s="6"/>
      <c r="G33" s="6"/>
      <c r="H33" s="6"/>
    </row>
    <row r="34" spans="1:8" x14ac:dyDescent="0.25">
      <c r="A34" s="5">
        <v>28</v>
      </c>
      <c r="B34" s="32" t="s">
        <v>81</v>
      </c>
      <c r="C34" s="58">
        <f t="shared" si="0"/>
        <v>0</v>
      </c>
      <c r="D34" s="39"/>
      <c r="E34" s="6"/>
      <c r="F34" s="6"/>
      <c r="G34" s="6"/>
      <c r="H34" s="6"/>
    </row>
    <row r="35" spans="1:8" x14ac:dyDescent="0.25">
      <c r="A35" s="5">
        <v>29</v>
      </c>
      <c r="B35" s="32" t="s">
        <v>82</v>
      </c>
      <c r="C35" s="58">
        <f t="shared" si="0"/>
        <v>0</v>
      </c>
      <c r="D35" s="43"/>
      <c r="E35" s="4"/>
      <c r="F35" s="4"/>
      <c r="G35" s="4"/>
      <c r="H35" s="4"/>
    </row>
    <row r="36" spans="1:8" x14ac:dyDescent="0.25">
      <c r="A36" s="5">
        <v>30</v>
      </c>
      <c r="B36" s="33" t="s">
        <v>83</v>
      </c>
      <c r="C36" s="58">
        <f t="shared" si="0"/>
        <v>303204813</v>
      </c>
      <c r="D36" s="41">
        <f>D25+D31+D32</f>
        <v>303204813</v>
      </c>
      <c r="E36" s="7">
        <f>E25+E31+E32</f>
        <v>0</v>
      </c>
      <c r="F36" s="7">
        <f>F25+F31+F32</f>
        <v>0</v>
      </c>
      <c r="G36" s="7">
        <f>G25+G31+G32</f>
        <v>0</v>
      </c>
      <c r="H36" s="7">
        <f>H25+H31+H32</f>
        <v>0</v>
      </c>
    </row>
    <row r="37" spans="1:8" x14ac:dyDescent="0.25">
      <c r="A37" s="5">
        <v>31</v>
      </c>
      <c r="B37" s="35" t="s">
        <v>84</v>
      </c>
      <c r="C37" s="58">
        <f t="shared" si="0"/>
        <v>6922704</v>
      </c>
      <c r="D37" s="44">
        <f>SUM(D38:D40)</f>
        <v>0</v>
      </c>
      <c r="E37" s="19">
        <f>SUM(E38:E40)</f>
        <v>335000</v>
      </c>
      <c r="F37" s="19">
        <f>SUM(F38:F40)</f>
        <v>400000</v>
      </c>
      <c r="G37" s="19">
        <f>SUM(G38:G40)</f>
        <v>920000</v>
      </c>
      <c r="H37" s="19">
        <f>SUM(H38:H40)</f>
        <v>5267704</v>
      </c>
    </row>
    <row r="38" spans="1:8" x14ac:dyDescent="0.25">
      <c r="A38" s="5">
        <v>32</v>
      </c>
      <c r="B38" s="35" t="s">
        <v>85</v>
      </c>
      <c r="C38" s="58">
        <f t="shared" si="0"/>
        <v>562880</v>
      </c>
      <c r="D38" s="45"/>
      <c r="E38" s="8"/>
      <c r="F38" s="8"/>
      <c r="G38" s="8"/>
      <c r="H38" s="8">
        <v>562880</v>
      </c>
    </row>
    <row r="39" spans="1:8" x14ac:dyDescent="0.25">
      <c r="A39" s="5">
        <v>33</v>
      </c>
      <c r="B39" s="35" t="s">
        <v>86</v>
      </c>
      <c r="C39" s="58">
        <f t="shared" ref="C39:C70" si="1">SUM(D39:H39)</f>
        <v>1475000</v>
      </c>
      <c r="D39" s="45"/>
      <c r="E39" s="8">
        <v>335000</v>
      </c>
      <c r="F39" s="8">
        <v>400000</v>
      </c>
      <c r="G39" s="8">
        <v>740000</v>
      </c>
      <c r="H39" s="8"/>
    </row>
    <row r="40" spans="1:8" x14ac:dyDescent="0.25">
      <c r="A40" s="5">
        <v>34</v>
      </c>
      <c r="B40" s="35" t="s">
        <v>87</v>
      </c>
      <c r="C40" s="58">
        <f t="shared" si="1"/>
        <v>4884824</v>
      </c>
      <c r="D40" s="45"/>
      <c r="E40" s="8"/>
      <c r="F40" s="8"/>
      <c r="G40" s="8">
        <v>180000</v>
      </c>
      <c r="H40" s="8">
        <v>4704824</v>
      </c>
    </row>
    <row r="41" spans="1:8" x14ac:dyDescent="0.25">
      <c r="A41" s="5">
        <v>35</v>
      </c>
      <c r="B41" s="32" t="s">
        <v>88</v>
      </c>
      <c r="C41" s="58">
        <f t="shared" si="1"/>
        <v>3772000</v>
      </c>
      <c r="D41" s="44">
        <f>SUM(D42:D43)</f>
        <v>1330000</v>
      </c>
      <c r="E41" s="19">
        <f>SUM(E42:E43)</f>
        <v>1200000</v>
      </c>
      <c r="F41" s="19">
        <f>SUM(F42:F43)</f>
        <v>1242000</v>
      </c>
      <c r="G41" s="19">
        <f>SUM(G42:G43)</f>
        <v>0</v>
      </c>
      <c r="H41" s="19">
        <f>SUM(H42:H43)</f>
        <v>0</v>
      </c>
    </row>
    <row r="42" spans="1:8" x14ac:dyDescent="0.25">
      <c r="A42" s="5">
        <v>36</v>
      </c>
      <c r="B42" s="32" t="s">
        <v>89</v>
      </c>
      <c r="C42" s="58">
        <f t="shared" si="1"/>
        <v>2530000</v>
      </c>
      <c r="D42" s="39">
        <v>1330000</v>
      </c>
      <c r="E42" s="6">
        <v>1200000</v>
      </c>
      <c r="F42" s="6"/>
      <c r="G42" s="6"/>
      <c r="H42" s="6"/>
    </row>
    <row r="43" spans="1:8" x14ac:dyDescent="0.25">
      <c r="A43" s="5">
        <v>37</v>
      </c>
      <c r="B43" s="32" t="s">
        <v>90</v>
      </c>
      <c r="C43" s="58">
        <f t="shared" si="1"/>
        <v>1242000</v>
      </c>
      <c r="D43" s="39"/>
      <c r="E43" s="6"/>
      <c r="F43" s="6">
        <v>1242000</v>
      </c>
      <c r="G43" s="6"/>
      <c r="H43" s="6"/>
    </row>
    <row r="44" spans="1:8" x14ac:dyDescent="0.25">
      <c r="A44" s="5">
        <v>38</v>
      </c>
      <c r="B44" s="32" t="s">
        <v>91</v>
      </c>
      <c r="C44" s="58">
        <f t="shared" si="1"/>
        <v>19200212</v>
      </c>
      <c r="D44" s="44">
        <f>SUM(D45:D49)</f>
        <v>19200212</v>
      </c>
      <c r="E44" s="19">
        <f>SUM(E45:E49)</f>
        <v>0</v>
      </c>
      <c r="F44" s="19">
        <f>SUM(F45:F49)</f>
        <v>0</v>
      </c>
      <c r="G44" s="19">
        <f>SUM(G45:G49)</f>
        <v>0</v>
      </c>
      <c r="H44" s="19">
        <f>SUM(H45:H49)</f>
        <v>0</v>
      </c>
    </row>
    <row r="45" spans="1:8" ht="26.4" x14ac:dyDescent="0.25">
      <c r="A45" s="5">
        <v>39</v>
      </c>
      <c r="B45" s="32" t="s">
        <v>92</v>
      </c>
      <c r="C45" s="58">
        <f t="shared" si="1"/>
        <v>9611212</v>
      </c>
      <c r="D45" s="39">
        <v>9611212</v>
      </c>
      <c r="E45" s="6"/>
      <c r="F45" s="6"/>
      <c r="G45" s="6"/>
      <c r="H45" s="6"/>
    </row>
    <row r="46" spans="1:8" ht="26.4" x14ac:dyDescent="0.25">
      <c r="A46" s="5">
        <v>40</v>
      </c>
      <c r="B46" s="32" t="s">
        <v>93</v>
      </c>
      <c r="C46" s="58">
        <f t="shared" si="1"/>
        <v>0</v>
      </c>
      <c r="D46" s="39"/>
      <c r="E46" s="6"/>
      <c r="F46" s="6"/>
      <c r="G46" s="6"/>
      <c r="H46" s="6"/>
    </row>
    <row r="47" spans="1:8" x14ac:dyDescent="0.25">
      <c r="A47" s="5">
        <v>41</v>
      </c>
      <c r="B47" s="32" t="s">
        <v>94</v>
      </c>
      <c r="C47" s="58">
        <f t="shared" si="1"/>
        <v>9079000</v>
      </c>
      <c r="D47" s="39">
        <v>9079000</v>
      </c>
      <c r="E47" s="6"/>
      <c r="F47" s="6"/>
      <c r="G47" s="6"/>
      <c r="H47" s="6"/>
    </row>
    <row r="48" spans="1:8" ht="26.4" x14ac:dyDescent="0.25">
      <c r="A48" s="5">
        <v>42</v>
      </c>
      <c r="B48" s="32" t="s">
        <v>95</v>
      </c>
      <c r="C48" s="58">
        <f t="shared" si="1"/>
        <v>0</v>
      </c>
      <c r="D48" s="39"/>
      <c r="E48" s="6"/>
      <c r="F48" s="6"/>
      <c r="G48" s="6"/>
      <c r="H48" s="6"/>
    </row>
    <row r="49" spans="1:8" x14ac:dyDescent="0.25">
      <c r="A49" s="5">
        <v>43</v>
      </c>
      <c r="B49" s="32" t="s">
        <v>96</v>
      </c>
      <c r="C49" s="58">
        <f t="shared" si="1"/>
        <v>510000</v>
      </c>
      <c r="D49" s="39">
        <v>510000</v>
      </c>
      <c r="E49" s="6"/>
      <c r="F49" s="6"/>
      <c r="G49" s="6"/>
      <c r="H49" s="6"/>
    </row>
    <row r="50" spans="1:8" x14ac:dyDescent="0.25">
      <c r="A50" s="5">
        <v>44</v>
      </c>
      <c r="B50" s="32" t="s">
        <v>97</v>
      </c>
      <c r="C50" s="58">
        <f t="shared" si="1"/>
        <v>898775</v>
      </c>
      <c r="D50" s="39"/>
      <c r="E50" s="6"/>
      <c r="F50" s="6"/>
      <c r="G50" s="6"/>
      <c r="H50" s="6">
        <v>898775</v>
      </c>
    </row>
    <row r="51" spans="1:8" x14ac:dyDescent="0.25">
      <c r="A51" s="5">
        <v>45</v>
      </c>
      <c r="B51" s="32" t="s">
        <v>98</v>
      </c>
      <c r="C51" s="58">
        <f t="shared" si="1"/>
        <v>8065896</v>
      </c>
      <c r="D51" s="46">
        <v>5543157</v>
      </c>
      <c r="E51" s="9">
        <f>(E37+E41+E44+E50)*0.27</f>
        <v>414450</v>
      </c>
      <c r="F51" s="9">
        <f>(F37+F41+F44+F50)*0.27</f>
        <v>443340.00000000006</v>
      </c>
      <c r="G51" s="9"/>
      <c r="H51" s="9">
        <v>1664949</v>
      </c>
    </row>
    <row r="52" spans="1:8" x14ac:dyDescent="0.25">
      <c r="A52" s="5">
        <v>46</v>
      </c>
      <c r="B52" s="32" t="s">
        <v>99</v>
      </c>
      <c r="C52" s="58">
        <f t="shared" si="1"/>
        <v>0</v>
      </c>
      <c r="D52" s="39"/>
      <c r="E52" s="6"/>
      <c r="F52" s="6"/>
      <c r="G52" s="6"/>
      <c r="H52" s="6"/>
    </row>
    <row r="53" spans="1:8" ht="26.4" x14ac:dyDescent="0.25">
      <c r="A53" s="5">
        <v>47</v>
      </c>
      <c r="B53" s="32" t="s">
        <v>100</v>
      </c>
      <c r="C53" s="58">
        <f t="shared" si="1"/>
        <v>0</v>
      </c>
      <c r="D53" s="39"/>
      <c r="E53" s="6"/>
      <c r="F53" s="6"/>
      <c r="G53" s="6"/>
      <c r="H53" s="6"/>
    </row>
    <row r="54" spans="1:8" x14ac:dyDescent="0.25">
      <c r="A54" s="5">
        <v>48</v>
      </c>
      <c r="B54" s="32" t="s">
        <v>101</v>
      </c>
      <c r="C54" s="58">
        <f t="shared" si="1"/>
        <v>0</v>
      </c>
      <c r="D54" s="39"/>
      <c r="E54" s="6"/>
      <c r="F54" s="6"/>
      <c r="G54" s="6"/>
      <c r="H54" s="6"/>
    </row>
    <row r="55" spans="1:8" ht="26.4" x14ac:dyDescent="0.25">
      <c r="A55" s="5">
        <v>49</v>
      </c>
      <c r="B55" s="32" t="s">
        <v>102</v>
      </c>
      <c r="C55" s="58">
        <f t="shared" si="1"/>
        <v>0</v>
      </c>
      <c r="D55" s="39"/>
      <c r="E55" s="6"/>
      <c r="F55" s="6"/>
      <c r="G55" s="6"/>
      <c r="H55" s="6"/>
    </row>
    <row r="56" spans="1:8" x14ac:dyDescent="0.25">
      <c r="A56" s="5">
        <v>50</v>
      </c>
      <c r="B56" s="32" t="s">
        <v>103</v>
      </c>
      <c r="C56" s="58">
        <f t="shared" si="1"/>
        <v>0</v>
      </c>
      <c r="D56" s="39"/>
      <c r="E56" s="6"/>
      <c r="F56" s="6"/>
      <c r="G56" s="6"/>
      <c r="H56" s="6"/>
    </row>
    <row r="57" spans="1:8" x14ac:dyDescent="0.25">
      <c r="A57" s="5">
        <v>51</v>
      </c>
      <c r="B57" s="32" t="s">
        <v>104</v>
      </c>
      <c r="C57" s="58">
        <f t="shared" si="1"/>
        <v>0</v>
      </c>
      <c r="D57" s="39"/>
      <c r="E57" s="6"/>
      <c r="F57" s="6"/>
      <c r="G57" s="6"/>
      <c r="H57" s="6"/>
    </row>
    <row r="58" spans="1:8" s="61" customFormat="1" x14ac:dyDescent="0.25">
      <c r="A58" s="5">
        <v>52</v>
      </c>
      <c r="B58" s="32" t="s">
        <v>105</v>
      </c>
      <c r="C58" s="60">
        <f t="shared" si="1"/>
        <v>12000</v>
      </c>
      <c r="D58" s="39"/>
      <c r="E58" s="6"/>
      <c r="F58" s="6">
        <v>12000</v>
      </c>
      <c r="G58" s="6"/>
      <c r="H58" s="6"/>
    </row>
    <row r="59" spans="1:8" x14ac:dyDescent="0.25">
      <c r="A59" s="5">
        <v>53</v>
      </c>
      <c r="B59" s="33" t="s">
        <v>106</v>
      </c>
      <c r="C59" s="58">
        <f t="shared" si="1"/>
        <v>38871587</v>
      </c>
      <c r="D59" s="41">
        <f>D37+D41+D44+D50+D51+D52+D53+D54+D55+D56+D57+D58</f>
        <v>26073369</v>
      </c>
      <c r="E59" s="7">
        <f>E37+E41+E44+E50+E51+E52+E53+E54+E55+E56+E57+E58</f>
        <v>1949450</v>
      </c>
      <c r="F59" s="7">
        <f>F37+F41+F44+F50+F51+F52+F53+F54+F55+F56+F57+F58</f>
        <v>2097340</v>
      </c>
      <c r="G59" s="7">
        <f>G37+G41+G44+G50+G51+G52+G53+G54+G55+G56+G57+G58</f>
        <v>920000</v>
      </c>
      <c r="H59" s="7">
        <f>H37+H41+H44+H50+H51+H52+H53+H54+H55+H56+H57+H58</f>
        <v>7831428</v>
      </c>
    </row>
    <row r="60" spans="1:8" s="61" customFormat="1" x14ac:dyDescent="0.25">
      <c r="A60" s="5">
        <v>54</v>
      </c>
      <c r="B60" s="32" t="s">
        <v>107</v>
      </c>
      <c r="C60" s="60">
        <f t="shared" si="1"/>
        <v>180000</v>
      </c>
      <c r="D60" s="39">
        <v>180000</v>
      </c>
      <c r="E60" s="6"/>
      <c r="F60" s="6"/>
      <c r="G60" s="6"/>
      <c r="H60" s="6"/>
    </row>
    <row r="61" spans="1:8" x14ac:dyDescent="0.25">
      <c r="A61" s="5">
        <v>55</v>
      </c>
      <c r="B61" s="33" t="s">
        <v>108</v>
      </c>
      <c r="C61" s="58">
        <f t="shared" si="1"/>
        <v>180000</v>
      </c>
      <c r="D61" s="41">
        <f>D60</f>
        <v>180000</v>
      </c>
      <c r="E61" s="7">
        <f>E60</f>
        <v>0</v>
      </c>
      <c r="F61" s="7">
        <f>F60</f>
        <v>0</v>
      </c>
      <c r="G61" s="7">
        <f>G60</f>
        <v>0</v>
      </c>
      <c r="H61" s="7">
        <f>H60</f>
        <v>0</v>
      </c>
    </row>
    <row r="62" spans="1:8" ht="26.4" x14ac:dyDescent="0.25">
      <c r="A62" s="5">
        <v>56</v>
      </c>
      <c r="B62" s="32" t="s">
        <v>109</v>
      </c>
      <c r="C62" s="58">
        <f t="shared" si="1"/>
        <v>0</v>
      </c>
      <c r="D62" s="39"/>
      <c r="E62" s="6"/>
      <c r="F62" s="6"/>
      <c r="G62" s="6"/>
      <c r="H62" s="6"/>
    </row>
    <row r="63" spans="1:8" x14ac:dyDescent="0.25">
      <c r="A63" s="5">
        <v>57</v>
      </c>
      <c r="B63" s="32" t="s">
        <v>110</v>
      </c>
      <c r="C63" s="58">
        <f t="shared" si="1"/>
        <v>435500</v>
      </c>
      <c r="D63" s="39">
        <v>435500</v>
      </c>
      <c r="E63" s="6"/>
      <c r="F63" s="6"/>
      <c r="G63" s="6"/>
      <c r="H63" s="6"/>
    </row>
    <row r="64" spans="1:8" x14ac:dyDescent="0.25">
      <c r="A64" s="5">
        <v>58</v>
      </c>
      <c r="B64" s="32" t="s">
        <v>111</v>
      </c>
      <c r="C64" s="58">
        <f t="shared" si="1"/>
        <v>0</v>
      </c>
      <c r="D64" s="43"/>
      <c r="E64" s="4"/>
      <c r="F64" s="4"/>
      <c r="G64" s="4"/>
      <c r="H64" s="4"/>
    </row>
    <row r="65" spans="1:8" x14ac:dyDescent="0.25">
      <c r="A65" s="5">
        <v>59</v>
      </c>
      <c r="B65" s="33" t="s">
        <v>112</v>
      </c>
      <c r="C65" s="58">
        <f t="shared" si="1"/>
        <v>435500</v>
      </c>
      <c r="D65" s="47">
        <f>SUM(D62:D64)</f>
        <v>435500</v>
      </c>
      <c r="E65" s="20">
        <f>SUM(E62:E64)</f>
        <v>0</v>
      </c>
      <c r="F65" s="20">
        <f>SUM(F62:F64)</f>
        <v>0</v>
      </c>
      <c r="G65" s="20">
        <f>SUM(G62:G64)</f>
        <v>0</v>
      </c>
      <c r="H65" s="20">
        <f>SUM(H62:H64)</f>
        <v>0</v>
      </c>
    </row>
    <row r="66" spans="1:8" x14ac:dyDescent="0.25">
      <c r="A66" s="5">
        <v>60</v>
      </c>
      <c r="B66" s="36" t="s">
        <v>113</v>
      </c>
      <c r="C66" s="58">
        <f t="shared" si="1"/>
        <v>758969879</v>
      </c>
      <c r="D66" s="48">
        <f>D18+D24+D36+D59+D61+D65</f>
        <v>684135157</v>
      </c>
      <c r="E66" s="21">
        <f>E18+E24+E36+E59+E61+E65</f>
        <v>1949450</v>
      </c>
      <c r="F66" s="21">
        <f>F18+F24+F36+F59+F61+F65</f>
        <v>64133844</v>
      </c>
      <c r="G66" s="21">
        <f>G18+G24+G36+G59+G61+G65</f>
        <v>920000</v>
      </c>
      <c r="H66" s="21">
        <f>H18+H24+H36+H59+H61+H65</f>
        <v>7831428</v>
      </c>
    </row>
    <row r="67" spans="1:8" ht="26.4" x14ac:dyDescent="0.25">
      <c r="A67" s="5">
        <v>61</v>
      </c>
      <c r="B67" s="32" t="s">
        <v>114</v>
      </c>
      <c r="C67" s="58">
        <f t="shared" si="1"/>
        <v>459034248</v>
      </c>
      <c r="D67" s="39">
        <v>452306545</v>
      </c>
      <c r="E67" s="6"/>
      <c r="F67" s="6">
        <v>6727703</v>
      </c>
      <c r="G67" s="6"/>
      <c r="H67" s="6"/>
    </row>
    <row r="68" spans="1:8" x14ac:dyDescent="0.25">
      <c r="A68" s="5">
        <v>62</v>
      </c>
      <c r="B68" s="32" t="s">
        <v>115</v>
      </c>
      <c r="C68" s="58">
        <f t="shared" si="1"/>
        <v>0</v>
      </c>
      <c r="D68" s="39"/>
      <c r="E68" s="6"/>
      <c r="F68" s="6"/>
      <c r="G68" s="6"/>
      <c r="H68" s="6"/>
    </row>
    <row r="69" spans="1:8" x14ac:dyDescent="0.25">
      <c r="A69" s="5">
        <v>63</v>
      </c>
      <c r="B69" s="32" t="s">
        <v>123</v>
      </c>
      <c r="C69" s="58">
        <f t="shared" si="1"/>
        <v>475776396</v>
      </c>
      <c r="D69" s="39"/>
      <c r="E69" s="6">
        <v>170104644</v>
      </c>
      <c r="F69" s="6">
        <v>118546267</v>
      </c>
      <c r="G69" s="6">
        <v>54049820</v>
      </c>
      <c r="H69" s="6">
        <v>133075665</v>
      </c>
    </row>
    <row r="70" spans="1:8" x14ac:dyDescent="0.25">
      <c r="A70" s="5">
        <v>64</v>
      </c>
      <c r="B70" s="32" t="s">
        <v>116</v>
      </c>
      <c r="C70" s="58">
        <f t="shared" si="1"/>
        <v>934810644</v>
      </c>
      <c r="D70" s="42">
        <f>SUM(D67:D69)</f>
        <v>452306545</v>
      </c>
      <c r="E70" s="18">
        <f>SUM(E67:E69)</f>
        <v>170104644</v>
      </c>
      <c r="F70" s="18">
        <f>SUM(F67:F69)</f>
        <v>125273970</v>
      </c>
      <c r="G70" s="18">
        <f>SUM(G67:G69)</f>
        <v>54049820</v>
      </c>
      <c r="H70" s="18">
        <f>SUM(H67:H69)</f>
        <v>133075665</v>
      </c>
    </row>
    <row r="71" spans="1:8" ht="13.8" thickBot="1" x14ac:dyDescent="0.3">
      <c r="A71" s="5">
        <v>65</v>
      </c>
      <c r="B71" s="37" t="s">
        <v>117</v>
      </c>
      <c r="C71" s="58">
        <f>SUM(D71:H71)</f>
        <v>934810644</v>
      </c>
      <c r="D71" s="49">
        <f>D70</f>
        <v>452306545</v>
      </c>
      <c r="E71" s="22">
        <f>E70</f>
        <v>170104644</v>
      </c>
      <c r="F71" s="22">
        <f>F70</f>
        <v>125273970</v>
      </c>
      <c r="G71" s="22">
        <f>G70</f>
        <v>54049820</v>
      </c>
      <c r="H71" s="22">
        <f>H70</f>
        <v>133075665</v>
      </c>
    </row>
    <row r="72" spans="1:8" ht="14.4" thickTop="1" thickBot="1" x14ac:dyDescent="0.3">
      <c r="A72" s="5">
        <v>66</v>
      </c>
      <c r="B72" s="38" t="s">
        <v>46</v>
      </c>
      <c r="C72" s="59">
        <f>SUM(D72:H72)</f>
        <v>1693780523</v>
      </c>
      <c r="D72" s="23">
        <f>D66+D71</f>
        <v>1136441702</v>
      </c>
      <c r="E72" s="23">
        <f>E66+E71</f>
        <v>172054094</v>
      </c>
      <c r="F72" s="23">
        <f>F66+F71</f>
        <v>189407814</v>
      </c>
      <c r="G72" s="23">
        <f>G66+G71</f>
        <v>54969820</v>
      </c>
      <c r="H72" s="23">
        <f>H66+H71</f>
        <v>140907093</v>
      </c>
    </row>
    <row r="73" spans="1:8" ht="13.8" thickTop="1" x14ac:dyDescent="0.25"/>
  </sheetData>
  <phoneticPr fontId="57" type="noConversion"/>
  <pageMargins left="0.15748031496062992" right="0.15748031496062992" top="0.19685039370078741" bottom="0.19685039370078741" header="0.51181102362204722" footer="0.51181102362204722"/>
  <pageSetup scale="75" orientation="landscape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3"/>
  <sheetViews>
    <sheetView workbookViewId="0">
      <selection activeCell="E2" sqref="E2"/>
    </sheetView>
  </sheetViews>
  <sheetFormatPr defaultColWidth="9.109375" defaultRowHeight="14.4" x14ac:dyDescent="0.3"/>
  <cols>
    <col min="1" max="1" width="48.44140625" style="552" customWidth="1"/>
    <col min="2" max="2" width="9.109375" style="552"/>
    <col min="3" max="3" width="12.5546875" style="552" customWidth="1"/>
    <col min="4" max="4" width="9.109375" style="552"/>
    <col min="5" max="5" width="15.109375" style="552" customWidth="1"/>
    <col min="6" max="6" width="15.109375" style="613" customWidth="1"/>
    <col min="7" max="7" width="12.6640625" style="552" customWidth="1"/>
    <col min="8" max="8" width="9.109375" style="552"/>
    <col min="9" max="9" width="14.5546875" style="552" customWidth="1"/>
    <col min="10" max="10" width="14" style="552" customWidth="1"/>
    <col min="11" max="11" width="11.6640625" style="552" customWidth="1"/>
    <col min="12" max="12" width="8.88671875" style="552" customWidth="1"/>
    <col min="13" max="13" width="14.44140625" style="552" customWidth="1"/>
    <col min="14" max="14" width="13" style="552" customWidth="1"/>
    <col min="15" max="15" width="12.44140625" style="552" customWidth="1"/>
    <col min="16" max="20" width="12.5546875" style="553" customWidth="1"/>
    <col min="21" max="21" width="11.44140625" style="553" customWidth="1"/>
    <col min="22" max="23" width="12.5546875" style="553" customWidth="1"/>
    <col min="24" max="24" width="10.88671875" style="552" customWidth="1"/>
    <col min="25" max="16384" width="9.109375" style="552"/>
  </cols>
  <sheetData>
    <row r="1" spans="1:24" ht="18" x14ac:dyDescent="0.35">
      <c r="A1" s="28" t="s">
        <v>0</v>
      </c>
      <c r="B1" s="28"/>
      <c r="C1" s="62"/>
      <c r="D1" s="63"/>
      <c r="E1" s="64" t="s">
        <v>124</v>
      </c>
      <c r="F1" s="65"/>
      <c r="H1" s="66"/>
      <c r="I1" s="67"/>
    </row>
    <row r="2" spans="1:24" ht="18" x14ac:dyDescent="0.35">
      <c r="A2" s="28" t="s">
        <v>118</v>
      </c>
      <c r="B2" s="28"/>
      <c r="C2" s="62"/>
      <c r="D2" s="63"/>
      <c r="E2" s="554" t="s">
        <v>847</v>
      </c>
      <c r="F2" s="555"/>
      <c r="H2" s="66"/>
      <c r="I2" s="69"/>
    </row>
    <row r="3" spans="1:24" ht="22.8" thickBot="1" x14ac:dyDescent="0.5">
      <c r="A3" s="28"/>
      <c r="B3" s="28"/>
      <c r="C3" s="62"/>
      <c r="D3" s="63"/>
      <c r="E3" s="70">
        <v>2015</v>
      </c>
      <c r="F3" s="555"/>
      <c r="H3" s="66"/>
      <c r="I3" s="71">
        <v>2016</v>
      </c>
      <c r="M3" s="556">
        <v>2017</v>
      </c>
    </row>
    <row r="4" spans="1:24" ht="18" x14ac:dyDescent="0.35">
      <c r="A4" s="28"/>
      <c r="B4" s="28"/>
      <c r="C4" s="62"/>
      <c r="D4" s="557" t="s">
        <v>125</v>
      </c>
      <c r="E4" s="558"/>
      <c r="F4" s="72">
        <v>6444418912</v>
      </c>
      <c r="G4" s="557" t="s">
        <v>125</v>
      </c>
      <c r="H4" s="558"/>
      <c r="I4" s="73"/>
      <c r="J4" s="74">
        <v>8925457446</v>
      </c>
      <c r="K4" s="557" t="s">
        <v>125</v>
      </c>
      <c r="L4" s="558"/>
      <c r="M4" s="558"/>
      <c r="N4" s="75">
        <v>9676175196</v>
      </c>
      <c r="O4" s="559"/>
    </row>
    <row r="5" spans="1:24" ht="18" x14ac:dyDescent="0.35">
      <c r="A5" s="28"/>
      <c r="B5" s="28"/>
      <c r="C5" s="62"/>
      <c r="D5" s="76" t="s">
        <v>126</v>
      </c>
      <c r="E5" s="560" t="s">
        <v>127</v>
      </c>
      <c r="F5" s="561">
        <f>F4*0.0055</f>
        <v>35444304.015999995</v>
      </c>
      <c r="G5" s="76" t="s">
        <v>126</v>
      </c>
      <c r="H5" s="560" t="s">
        <v>127</v>
      </c>
      <c r="I5" s="77"/>
      <c r="J5" s="78">
        <f>J4*0.0055</f>
        <v>49090015.952999994</v>
      </c>
      <c r="K5" s="76" t="s">
        <v>126</v>
      </c>
      <c r="L5" s="560" t="s">
        <v>127</v>
      </c>
      <c r="M5" s="562"/>
      <c r="N5" s="79">
        <f>N4*0.0055</f>
        <v>53218963.577999994</v>
      </c>
      <c r="O5" s="563"/>
    </row>
    <row r="6" spans="1:24" ht="18.600000000000001" thickBot="1" x14ac:dyDescent="0.4">
      <c r="A6" s="564" t="s">
        <v>183</v>
      </c>
      <c r="B6" s="28"/>
      <c r="C6" s="62"/>
      <c r="D6" s="81"/>
      <c r="E6" s="82" t="s">
        <v>128</v>
      </c>
      <c r="F6" s="83">
        <f>F5*0.3</f>
        <v>10633291.204799999</v>
      </c>
      <c r="G6" s="565"/>
      <c r="H6" s="84" t="s">
        <v>129</v>
      </c>
      <c r="I6" s="85"/>
      <c r="J6" s="86">
        <f>J5*0.75</f>
        <v>36817511.964749992</v>
      </c>
      <c r="K6" s="566"/>
      <c r="L6" s="84" t="s">
        <v>129</v>
      </c>
      <c r="M6" s="85"/>
      <c r="N6" s="87">
        <v>39914222</v>
      </c>
      <c r="O6" s="567"/>
    </row>
    <row r="7" spans="1:24" ht="18" x14ac:dyDescent="0.35">
      <c r="A7" s="568"/>
      <c r="B7" s="28"/>
      <c r="D7" s="88" t="s">
        <v>130</v>
      </c>
      <c r="E7" s="88"/>
      <c r="F7" s="89">
        <f>F4*0.014/6072</f>
        <v>14858.673380764165</v>
      </c>
      <c r="G7" s="88" t="s">
        <v>130</v>
      </c>
      <c r="H7" s="90"/>
      <c r="I7" s="91"/>
      <c r="J7" s="92">
        <f>J4*0.014/6038</f>
        <v>20694.999046704208</v>
      </c>
      <c r="K7" s="88" t="s">
        <v>130</v>
      </c>
      <c r="L7" s="90"/>
      <c r="M7" s="91"/>
      <c r="N7" s="569">
        <f>N4*0.014/6013</f>
        <v>22528.929443539</v>
      </c>
      <c r="O7" s="570"/>
      <c r="P7" s="571" t="s">
        <v>131</v>
      </c>
      <c r="Q7" s="572" t="s">
        <v>49</v>
      </c>
      <c r="R7" s="572" t="s">
        <v>50</v>
      </c>
      <c r="S7" s="572" t="s">
        <v>52</v>
      </c>
      <c r="T7" s="572" t="s">
        <v>53</v>
      </c>
      <c r="U7" s="572" t="s">
        <v>132</v>
      </c>
      <c r="V7" s="572" t="s">
        <v>133</v>
      </c>
      <c r="W7" s="572" t="s">
        <v>51</v>
      </c>
    </row>
    <row r="8" spans="1:24" ht="15.6" x14ac:dyDescent="0.3">
      <c r="A8" s="93"/>
      <c r="B8" s="93"/>
      <c r="C8" s="94"/>
      <c r="D8" s="95">
        <v>6072</v>
      </c>
      <c r="E8" s="96" t="s">
        <v>134</v>
      </c>
      <c r="F8" s="97"/>
      <c r="G8" s="94"/>
      <c r="H8" s="95">
        <v>6038</v>
      </c>
      <c r="I8" s="96" t="s">
        <v>134</v>
      </c>
      <c r="J8" s="573" t="s">
        <v>135</v>
      </c>
      <c r="K8" s="94"/>
      <c r="L8" s="95">
        <v>6013</v>
      </c>
      <c r="M8" s="96" t="s">
        <v>134</v>
      </c>
      <c r="N8" s="573" t="s">
        <v>135</v>
      </c>
      <c r="O8" s="574" t="s">
        <v>136</v>
      </c>
      <c r="P8" s="575"/>
    </row>
    <row r="9" spans="1:24" ht="15" thickBot="1" x14ac:dyDescent="0.35">
      <c r="A9" s="98"/>
      <c r="B9" s="99" t="s">
        <v>137</v>
      </c>
      <c r="C9" s="100"/>
      <c r="D9" s="101"/>
      <c r="E9" s="102" t="s">
        <v>138</v>
      </c>
      <c r="F9" s="103"/>
      <c r="G9" s="100"/>
      <c r="H9" s="101"/>
      <c r="I9" s="102" t="s">
        <v>138</v>
      </c>
      <c r="K9" s="100"/>
      <c r="L9" s="101"/>
      <c r="M9" s="102" t="s">
        <v>138</v>
      </c>
      <c r="P9" s="575"/>
    </row>
    <row r="10" spans="1:24" ht="15" thickBot="1" x14ac:dyDescent="0.35">
      <c r="A10" s="104" t="s">
        <v>139</v>
      </c>
      <c r="B10" s="105"/>
      <c r="C10" s="106"/>
      <c r="D10" s="107"/>
      <c r="E10" s="108">
        <f>E11+E20+E31+E49</f>
        <v>383440798</v>
      </c>
      <c r="F10" s="109"/>
      <c r="G10" s="106"/>
      <c r="H10" s="107"/>
      <c r="I10" s="108">
        <f>I11+I20+I31+I49</f>
        <v>345704732</v>
      </c>
      <c r="J10" s="108">
        <f>J11+J20+J31+J49</f>
        <v>-61642905</v>
      </c>
      <c r="K10" s="106"/>
      <c r="L10" s="107"/>
      <c r="M10" s="110">
        <f>M11+M20+M31+M49+M52</f>
        <v>396083498</v>
      </c>
      <c r="N10" s="110">
        <f t="shared" ref="N10:W10" si="0">N11+N20+N31+N49+N52</f>
        <v>-60984222</v>
      </c>
      <c r="O10" s="110">
        <f t="shared" si="0"/>
        <v>335099276</v>
      </c>
      <c r="P10" s="110">
        <f t="shared" si="0"/>
        <v>12564128</v>
      </c>
      <c r="Q10" s="110">
        <f t="shared" si="0"/>
        <v>101584400</v>
      </c>
      <c r="R10" s="110">
        <f t="shared" si="0"/>
        <v>8070967</v>
      </c>
      <c r="S10" s="110">
        <f t="shared" si="0"/>
        <v>102525902</v>
      </c>
      <c r="T10" s="110">
        <f t="shared" si="0"/>
        <v>71994767</v>
      </c>
      <c r="U10" s="110">
        <f t="shared" si="0"/>
        <v>16215209</v>
      </c>
      <c r="V10" s="110">
        <f t="shared" si="0"/>
        <v>14541466</v>
      </c>
      <c r="W10" s="110">
        <f t="shared" si="0"/>
        <v>7602437</v>
      </c>
      <c r="X10" s="576">
        <f>SUM(P10:W10)</f>
        <v>335099276</v>
      </c>
    </row>
    <row r="11" spans="1:24" ht="15" thickBot="1" x14ac:dyDescent="0.35">
      <c r="A11" s="111" t="s">
        <v>140</v>
      </c>
      <c r="B11" s="105" t="s">
        <v>141</v>
      </c>
      <c r="C11" s="106"/>
      <c r="D11" s="107"/>
      <c r="E11" s="110">
        <f>SUM(E12:E19)</f>
        <v>139174406</v>
      </c>
      <c r="F11" s="110">
        <f>SUM(F12:F19)</f>
        <v>-10633291</v>
      </c>
      <c r="G11" s="106"/>
      <c r="H11" s="107"/>
      <c r="I11" s="110">
        <f>SUM(I12:I19)</f>
        <v>114837274</v>
      </c>
      <c r="J11" s="110">
        <f>SUM(J12:J19)</f>
        <v>-36817510</v>
      </c>
      <c r="K11" s="106"/>
      <c r="L11" s="107"/>
      <c r="M11" s="110">
        <f>SUM(M12:M19)</f>
        <v>145999589</v>
      </c>
      <c r="N11" s="110">
        <f>SUM(N12:N19)</f>
        <v>-39914222</v>
      </c>
      <c r="O11" s="112">
        <f>SUM(O12:O19)</f>
        <v>106085367</v>
      </c>
      <c r="P11" s="113">
        <f t="shared" ref="P11:W11" si="1">SUM(P12:P19)</f>
        <v>0</v>
      </c>
      <c r="Q11" s="114">
        <f t="shared" si="1"/>
        <v>101584400</v>
      </c>
      <c r="R11" s="114">
        <f t="shared" si="1"/>
        <v>4500967</v>
      </c>
      <c r="S11" s="114">
        <f t="shared" si="1"/>
        <v>0</v>
      </c>
      <c r="T11" s="114">
        <f t="shared" si="1"/>
        <v>0</v>
      </c>
      <c r="U11" s="114">
        <f t="shared" si="1"/>
        <v>0</v>
      </c>
      <c r="V11" s="114">
        <f t="shared" si="1"/>
        <v>0</v>
      </c>
      <c r="W11" s="114">
        <f t="shared" si="1"/>
        <v>0</v>
      </c>
      <c r="X11" s="576">
        <f t="shared" ref="X11:X53" si="2">SUM(P11:W11)</f>
        <v>106085367</v>
      </c>
    </row>
    <row r="12" spans="1:24" x14ac:dyDescent="0.3">
      <c r="A12" s="115" t="s">
        <v>142</v>
      </c>
      <c r="B12" s="116"/>
      <c r="C12" s="117">
        <v>4580000</v>
      </c>
      <c r="D12" s="118">
        <v>22.3</v>
      </c>
      <c r="E12" s="119">
        <v>102134000</v>
      </c>
      <c r="F12" s="120"/>
      <c r="G12" s="117">
        <v>4580000</v>
      </c>
      <c r="H12" s="118">
        <v>22.24</v>
      </c>
      <c r="I12" s="119">
        <f>G12*H12</f>
        <v>101859200</v>
      </c>
      <c r="J12" s="577"/>
      <c r="K12" s="117">
        <v>4580000</v>
      </c>
      <c r="L12" s="121">
        <v>22.18</v>
      </c>
      <c r="M12" s="119">
        <f>K12*L12</f>
        <v>101584400</v>
      </c>
      <c r="N12" s="577"/>
      <c r="O12" s="578">
        <f>M12+N12</f>
        <v>101584400</v>
      </c>
      <c r="P12" s="122"/>
      <c r="Q12" s="123">
        <v>101584400</v>
      </c>
      <c r="R12" s="123"/>
      <c r="S12" s="123"/>
      <c r="T12" s="123"/>
      <c r="U12" s="123"/>
      <c r="V12" s="123"/>
      <c r="W12" s="123"/>
      <c r="X12" s="576">
        <f t="shared" si="2"/>
        <v>101584400</v>
      </c>
    </row>
    <row r="13" spans="1:24" x14ac:dyDescent="0.3">
      <c r="A13" s="124" t="s">
        <v>143</v>
      </c>
      <c r="B13" s="116"/>
      <c r="C13" s="117">
        <v>22300</v>
      </c>
      <c r="D13" s="125"/>
      <c r="E13" s="126">
        <v>8964553</v>
      </c>
      <c r="F13" s="120"/>
      <c r="G13" s="117">
        <v>22300</v>
      </c>
      <c r="H13" s="125">
        <v>402</v>
      </c>
      <c r="I13" s="126">
        <v>0</v>
      </c>
      <c r="J13" s="579">
        <v>-8964600</v>
      </c>
      <c r="K13" s="117">
        <v>22300</v>
      </c>
      <c r="L13" s="127">
        <v>402</v>
      </c>
      <c r="M13" s="126">
        <v>8984670</v>
      </c>
      <c r="N13" s="580">
        <f>-M13</f>
        <v>-8984670</v>
      </c>
      <c r="O13" s="578">
        <f t="shared" ref="O13:O30" si="3">M13+N13</f>
        <v>0</v>
      </c>
      <c r="P13" s="128"/>
      <c r="Q13" s="129"/>
      <c r="R13" s="129"/>
      <c r="S13" s="129"/>
      <c r="T13" s="129"/>
      <c r="U13" s="129"/>
      <c r="V13" s="129"/>
      <c r="W13" s="129"/>
      <c r="X13" s="576">
        <f t="shared" si="2"/>
        <v>0</v>
      </c>
    </row>
    <row r="14" spans="1:24" x14ac:dyDescent="0.3">
      <c r="A14" s="124" t="s">
        <v>144</v>
      </c>
      <c r="B14" s="116"/>
      <c r="C14" s="117">
        <v>320000</v>
      </c>
      <c r="D14" s="125"/>
      <c r="E14" s="126">
        <v>14880000</v>
      </c>
      <c r="F14" s="120"/>
      <c r="G14" s="117">
        <v>320000</v>
      </c>
      <c r="H14" s="118">
        <v>46.5</v>
      </c>
      <c r="I14" s="126">
        <v>3520940</v>
      </c>
      <c r="J14" s="577">
        <v>-11359060</v>
      </c>
      <c r="K14" s="117">
        <v>320000</v>
      </c>
      <c r="L14" s="130">
        <v>46.5</v>
      </c>
      <c r="M14" s="126">
        <v>9888000</v>
      </c>
      <c r="N14" s="580">
        <f>-M14</f>
        <v>-9888000</v>
      </c>
      <c r="O14" s="578">
        <f t="shared" si="3"/>
        <v>0</v>
      </c>
      <c r="P14" s="128"/>
      <c r="Q14" s="129"/>
      <c r="R14" s="129"/>
      <c r="S14" s="129"/>
      <c r="T14" s="129"/>
      <c r="U14" s="129"/>
      <c r="V14" s="129"/>
      <c r="W14" s="129"/>
      <c r="X14" s="576">
        <f t="shared" si="2"/>
        <v>0</v>
      </c>
    </row>
    <row r="15" spans="1:24" x14ac:dyDescent="0.3">
      <c r="A15" s="124" t="s">
        <v>145</v>
      </c>
      <c r="B15" s="116"/>
      <c r="C15" s="117">
        <v>69</v>
      </c>
      <c r="D15" s="125"/>
      <c r="E15" s="126">
        <v>1775094</v>
      </c>
      <c r="F15" s="120"/>
      <c r="G15" s="117">
        <v>69</v>
      </c>
      <c r="H15" s="125">
        <v>53051</v>
      </c>
      <c r="I15" s="126">
        <v>3660519</v>
      </c>
      <c r="J15" s="577"/>
      <c r="K15" s="117">
        <v>69</v>
      </c>
      <c r="L15" s="127">
        <v>53051</v>
      </c>
      <c r="M15" s="126">
        <f>K15*L15</f>
        <v>3660519</v>
      </c>
      <c r="N15" s="580">
        <f>-M15</f>
        <v>-3660519</v>
      </c>
      <c r="O15" s="578">
        <f t="shared" si="3"/>
        <v>0</v>
      </c>
      <c r="P15" s="128"/>
      <c r="Q15" s="129"/>
      <c r="R15" s="129"/>
      <c r="S15" s="129"/>
      <c r="T15" s="129"/>
      <c r="U15" s="129"/>
      <c r="V15" s="129"/>
      <c r="W15" s="129"/>
      <c r="X15" s="576">
        <f t="shared" si="2"/>
        <v>0</v>
      </c>
    </row>
    <row r="16" spans="1:24" x14ac:dyDescent="0.3">
      <c r="A16" s="124" t="s">
        <v>146</v>
      </c>
      <c r="B16" s="116"/>
      <c r="C16" s="131">
        <v>227000</v>
      </c>
      <c r="D16" s="127"/>
      <c r="E16" s="126">
        <v>5448000</v>
      </c>
      <c r="F16" s="120"/>
      <c r="G16" s="131">
        <v>227000</v>
      </c>
      <c r="H16" s="130">
        <v>24</v>
      </c>
      <c r="I16" s="126">
        <v>5448000</v>
      </c>
      <c r="J16" s="577"/>
      <c r="K16" s="131">
        <v>227000</v>
      </c>
      <c r="L16" s="130">
        <v>24</v>
      </c>
      <c r="M16" s="126">
        <f>K16*L16</f>
        <v>5448000</v>
      </c>
      <c r="N16" s="580">
        <v>-947033</v>
      </c>
      <c r="O16" s="578">
        <f t="shared" si="3"/>
        <v>4500967</v>
      </c>
      <c r="P16" s="128"/>
      <c r="Q16" s="129"/>
      <c r="R16" s="129">
        <v>4500967</v>
      </c>
      <c r="S16" s="129"/>
      <c r="T16" s="129"/>
      <c r="U16" s="129"/>
      <c r="V16" s="129"/>
      <c r="W16" s="129"/>
      <c r="X16" s="576">
        <f t="shared" si="2"/>
        <v>4500967</v>
      </c>
    </row>
    <row r="17" spans="1:24" x14ac:dyDescent="0.3">
      <c r="A17" s="132" t="s">
        <v>147</v>
      </c>
      <c r="B17" s="133"/>
      <c r="C17" s="117">
        <v>2700</v>
      </c>
      <c r="D17" s="125"/>
      <c r="E17" s="126">
        <v>5761109</v>
      </c>
      <c r="F17" s="120">
        <v>-10633291</v>
      </c>
      <c r="G17" s="117">
        <v>2700</v>
      </c>
      <c r="H17" s="125">
        <v>6038</v>
      </c>
      <c r="I17" s="126">
        <v>0</v>
      </c>
      <c r="J17" s="580">
        <v>-16302600</v>
      </c>
      <c r="K17" s="117">
        <v>2700</v>
      </c>
      <c r="L17" s="125">
        <v>6013</v>
      </c>
      <c r="M17" s="126">
        <f>K17*L17</f>
        <v>16235100</v>
      </c>
      <c r="N17" s="580">
        <f>-M17</f>
        <v>-16235100</v>
      </c>
      <c r="O17" s="578">
        <f t="shared" si="3"/>
        <v>0</v>
      </c>
      <c r="P17" s="128"/>
      <c r="Q17" s="129"/>
      <c r="R17" s="129"/>
      <c r="S17" s="129"/>
      <c r="T17" s="129"/>
      <c r="U17" s="129"/>
      <c r="V17" s="129"/>
      <c r="W17" s="129"/>
      <c r="X17" s="576">
        <f t="shared" si="2"/>
        <v>0</v>
      </c>
    </row>
    <row r="18" spans="1:24" x14ac:dyDescent="0.3">
      <c r="A18" s="134" t="s">
        <v>148</v>
      </c>
      <c r="B18" s="133"/>
      <c r="C18" s="135"/>
      <c r="D18" s="136"/>
      <c r="E18" s="137">
        <v>211650</v>
      </c>
      <c r="F18" s="138"/>
      <c r="G18" s="135"/>
      <c r="H18" s="136"/>
      <c r="I18" s="137">
        <v>0</v>
      </c>
      <c r="J18" s="577">
        <v>-191250</v>
      </c>
      <c r="K18" s="135">
        <v>2550</v>
      </c>
      <c r="L18" s="136">
        <v>78</v>
      </c>
      <c r="M18" s="137">
        <f>K18*L18</f>
        <v>198900</v>
      </c>
      <c r="N18" s="580">
        <f>-M18</f>
        <v>-198900</v>
      </c>
      <c r="O18" s="578">
        <f t="shared" si="3"/>
        <v>0</v>
      </c>
      <c r="P18" s="139"/>
      <c r="Q18" s="140"/>
      <c r="R18" s="140"/>
      <c r="S18" s="140"/>
      <c r="T18" s="140"/>
      <c r="U18" s="140"/>
      <c r="V18" s="140"/>
      <c r="W18" s="140"/>
      <c r="X18" s="576">
        <f t="shared" si="2"/>
        <v>0</v>
      </c>
    </row>
    <row r="19" spans="1:24" ht="15" thickBot="1" x14ac:dyDescent="0.35">
      <c r="A19" s="134" t="s">
        <v>149</v>
      </c>
      <c r="B19" s="133"/>
      <c r="C19" s="135"/>
      <c r="D19" s="136"/>
      <c r="E19" s="137"/>
      <c r="F19" s="138"/>
      <c r="G19" s="135"/>
      <c r="H19" s="136"/>
      <c r="I19" s="137">
        <v>348615</v>
      </c>
      <c r="J19" s="577"/>
      <c r="K19" s="135"/>
      <c r="L19" s="136"/>
      <c r="M19" s="137"/>
      <c r="N19" s="577"/>
      <c r="O19" s="578">
        <f t="shared" si="3"/>
        <v>0</v>
      </c>
      <c r="P19" s="139"/>
      <c r="Q19" s="140"/>
      <c r="R19" s="140"/>
      <c r="S19" s="140"/>
      <c r="T19" s="140"/>
      <c r="U19" s="140"/>
      <c r="V19" s="140"/>
      <c r="W19" s="140"/>
      <c r="X19" s="576">
        <f t="shared" si="2"/>
        <v>0</v>
      </c>
    </row>
    <row r="20" spans="1:24" ht="15" thickBot="1" x14ac:dyDescent="0.35">
      <c r="A20" s="141" t="s">
        <v>150</v>
      </c>
      <c r="B20" s="142" t="s">
        <v>151</v>
      </c>
      <c r="C20" s="143"/>
      <c r="D20" s="144"/>
      <c r="E20" s="145">
        <f>SUM(E21:E30)</f>
        <v>122000800</v>
      </c>
      <c r="F20" s="109"/>
      <c r="G20" s="143"/>
      <c r="H20" s="144"/>
      <c r="I20" s="145">
        <f>SUM(I21:I30)</f>
        <v>130351320</v>
      </c>
      <c r="J20" s="145">
        <f>SUM(J21:J30)</f>
        <v>0</v>
      </c>
      <c r="K20" s="143"/>
      <c r="L20" s="144"/>
      <c r="M20" s="145">
        <f t="shared" ref="M20:W20" si="4">SUM(M21:M30)</f>
        <v>127904639.99999999</v>
      </c>
      <c r="N20" s="145">
        <f t="shared" si="4"/>
        <v>0</v>
      </c>
      <c r="O20" s="112">
        <f t="shared" si="4"/>
        <v>127904639.99999999</v>
      </c>
      <c r="P20" s="146">
        <f t="shared" si="4"/>
        <v>0</v>
      </c>
      <c r="Q20" s="147">
        <f t="shared" si="4"/>
        <v>0</v>
      </c>
      <c r="R20" s="147">
        <f t="shared" si="4"/>
        <v>0</v>
      </c>
      <c r="S20" s="147">
        <f t="shared" si="4"/>
        <v>71401140</v>
      </c>
      <c r="T20" s="147">
        <f t="shared" si="4"/>
        <v>43808200</v>
      </c>
      <c r="U20" s="147">
        <f t="shared" si="4"/>
        <v>12695300</v>
      </c>
      <c r="V20" s="147">
        <f t="shared" si="4"/>
        <v>0</v>
      </c>
      <c r="W20" s="147">
        <f t="shared" si="4"/>
        <v>0</v>
      </c>
      <c r="X20" s="576">
        <f t="shared" si="2"/>
        <v>127904640</v>
      </c>
    </row>
    <row r="21" spans="1:24" x14ac:dyDescent="0.3">
      <c r="A21" s="148" t="s">
        <v>152</v>
      </c>
      <c r="B21" s="149"/>
      <c r="C21" s="131">
        <v>4152000</v>
      </c>
      <c r="D21" s="130">
        <v>20.100000000000001</v>
      </c>
      <c r="E21" s="150">
        <v>55636800</v>
      </c>
      <c r="F21" s="151"/>
      <c r="G21" s="152">
        <v>4308000</v>
      </c>
      <c r="H21" s="130">
        <v>20.2</v>
      </c>
      <c r="I21" s="150">
        <f>G21*H21*8/12</f>
        <v>58014400</v>
      </c>
      <c r="K21" s="152">
        <v>4469900</v>
      </c>
      <c r="L21" s="130">
        <v>19.399999999999999</v>
      </c>
      <c r="M21" s="150">
        <f>K21*L21*8/12</f>
        <v>57810706.666666664</v>
      </c>
      <c r="O21" s="578">
        <f t="shared" si="3"/>
        <v>57810706.666666664</v>
      </c>
      <c r="P21" s="153"/>
      <c r="Q21" s="154"/>
      <c r="R21" s="154"/>
      <c r="S21" s="154">
        <v>30991307</v>
      </c>
      <c r="T21" s="154">
        <v>20859533</v>
      </c>
      <c r="U21" s="154">
        <v>5959867</v>
      </c>
      <c r="V21" s="154"/>
      <c r="W21" s="154"/>
      <c r="X21" s="576">
        <f t="shared" si="2"/>
        <v>57810707</v>
      </c>
    </row>
    <row r="22" spans="1:24" x14ac:dyDescent="0.3">
      <c r="A22" s="155" t="s">
        <v>153</v>
      </c>
      <c r="B22" s="156"/>
      <c r="C22" s="157">
        <v>1800000</v>
      </c>
      <c r="D22" s="130">
        <v>11</v>
      </c>
      <c r="E22" s="158">
        <v>13200000</v>
      </c>
      <c r="F22" s="151"/>
      <c r="G22" s="157">
        <v>1800000</v>
      </c>
      <c r="H22" s="130">
        <v>11</v>
      </c>
      <c r="I22" s="158">
        <v>13200000</v>
      </c>
      <c r="K22" s="157">
        <v>1800000</v>
      </c>
      <c r="L22" s="130">
        <v>11</v>
      </c>
      <c r="M22" s="158">
        <f>K22*L22/12*8</f>
        <v>13200000</v>
      </c>
      <c r="O22" s="578">
        <f t="shared" si="3"/>
        <v>13200000</v>
      </c>
      <c r="P22" s="159"/>
      <c r="Q22" s="160"/>
      <c r="R22" s="160"/>
      <c r="S22" s="160">
        <v>8400000</v>
      </c>
      <c r="T22" s="160">
        <v>3600000</v>
      </c>
      <c r="U22" s="160">
        <v>1200000</v>
      </c>
      <c r="V22" s="160"/>
      <c r="W22" s="160"/>
      <c r="X22" s="576">
        <f t="shared" si="2"/>
        <v>13200000</v>
      </c>
    </row>
    <row r="23" spans="1:24" x14ac:dyDescent="0.3">
      <c r="A23" s="148" t="s">
        <v>154</v>
      </c>
      <c r="B23" s="149"/>
      <c r="C23" s="157">
        <v>4152000</v>
      </c>
      <c r="D23" s="130">
        <v>20</v>
      </c>
      <c r="E23" s="158">
        <v>27680000</v>
      </c>
      <c r="F23" s="151"/>
      <c r="G23" s="161">
        <v>4308000</v>
      </c>
      <c r="H23" s="130">
        <v>19.600000000000001</v>
      </c>
      <c r="I23" s="158">
        <f>G23*H23*4/12</f>
        <v>28145600</v>
      </c>
      <c r="K23" s="161">
        <v>4469900</v>
      </c>
      <c r="L23" s="130">
        <v>19.399999999999999</v>
      </c>
      <c r="M23" s="158">
        <f>K23*L23*4/12</f>
        <v>28905353.333333332</v>
      </c>
      <c r="O23" s="578">
        <f t="shared" si="3"/>
        <v>28905353.333333332</v>
      </c>
      <c r="P23" s="159"/>
      <c r="Q23" s="160"/>
      <c r="R23" s="160"/>
      <c r="S23" s="160">
        <v>15495653</v>
      </c>
      <c r="T23" s="160">
        <v>10429767</v>
      </c>
      <c r="U23" s="160">
        <v>2979933</v>
      </c>
      <c r="V23" s="160"/>
      <c r="W23" s="160"/>
      <c r="X23" s="576">
        <f t="shared" si="2"/>
        <v>28905353</v>
      </c>
    </row>
    <row r="24" spans="1:24" x14ac:dyDescent="0.3">
      <c r="A24" s="155" t="s">
        <v>155</v>
      </c>
      <c r="B24" s="156"/>
      <c r="C24" s="157">
        <v>1800000</v>
      </c>
      <c r="D24" s="130">
        <v>11</v>
      </c>
      <c r="E24" s="158">
        <v>6600000</v>
      </c>
      <c r="F24" s="151"/>
      <c r="G24" s="157">
        <v>1800000</v>
      </c>
      <c r="H24" s="130">
        <v>11</v>
      </c>
      <c r="I24" s="158">
        <v>6600000</v>
      </c>
      <c r="K24" s="157">
        <v>1800000</v>
      </c>
      <c r="L24" s="130">
        <v>11</v>
      </c>
      <c r="M24" s="158">
        <f>K24*L24/12*4</f>
        <v>6600000</v>
      </c>
      <c r="O24" s="578">
        <f t="shared" si="3"/>
        <v>6600000</v>
      </c>
      <c r="P24" s="159"/>
      <c r="Q24" s="160"/>
      <c r="R24" s="160"/>
      <c r="S24" s="160">
        <v>4200000</v>
      </c>
      <c r="T24" s="160">
        <v>1800000</v>
      </c>
      <c r="U24" s="160">
        <v>600000</v>
      </c>
      <c r="V24" s="160"/>
      <c r="W24" s="160"/>
      <c r="X24" s="576">
        <f t="shared" si="2"/>
        <v>6600000</v>
      </c>
    </row>
    <row r="25" spans="1:24" x14ac:dyDescent="0.3">
      <c r="A25" s="148" t="s">
        <v>156</v>
      </c>
      <c r="B25" s="149"/>
      <c r="C25" s="157">
        <v>35000</v>
      </c>
      <c r="D25" s="130">
        <v>20</v>
      </c>
      <c r="E25" s="158">
        <v>700000</v>
      </c>
      <c r="F25" s="151"/>
      <c r="G25" s="157">
        <v>35000</v>
      </c>
      <c r="H25" s="130">
        <v>19.600000000000001</v>
      </c>
      <c r="I25" s="158">
        <f>G25*H25</f>
        <v>686000</v>
      </c>
      <c r="K25" s="157">
        <v>38200</v>
      </c>
      <c r="L25" s="130">
        <v>19.399999999999999</v>
      </c>
      <c r="M25" s="158">
        <f>K25*L25</f>
        <v>741080</v>
      </c>
      <c r="O25" s="578">
        <f t="shared" si="3"/>
        <v>741080</v>
      </c>
      <c r="P25" s="159"/>
      <c r="Q25" s="160"/>
      <c r="R25" s="160"/>
      <c r="S25" s="160">
        <v>397280</v>
      </c>
      <c r="T25" s="160">
        <v>267400</v>
      </c>
      <c r="U25" s="160">
        <v>76400</v>
      </c>
      <c r="V25" s="160"/>
      <c r="W25" s="160"/>
      <c r="X25" s="576">
        <f t="shared" si="2"/>
        <v>741080</v>
      </c>
    </row>
    <row r="26" spans="1:24" x14ac:dyDescent="0.3">
      <c r="A26" s="155" t="s">
        <v>157</v>
      </c>
      <c r="B26" s="156"/>
      <c r="C26" s="157">
        <v>70000</v>
      </c>
      <c r="D26" s="130">
        <v>218</v>
      </c>
      <c r="E26" s="158">
        <v>10173333</v>
      </c>
      <c r="F26" s="151"/>
      <c r="G26" s="161">
        <v>80000</v>
      </c>
      <c r="H26" s="130">
        <v>216</v>
      </c>
      <c r="I26" s="158">
        <f>G26*H26*8/12</f>
        <v>11520000</v>
      </c>
      <c r="K26" s="161">
        <v>81700</v>
      </c>
      <c r="L26" s="130">
        <v>205</v>
      </c>
      <c r="M26" s="158">
        <f>K26*L26*8/12</f>
        <v>11165666.666666666</v>
      </c>
      <c r="O26" s="578">
        <f t="shared" si="3"/>
        <v>11165666.666666666</v>
      </c>
      <c r="P26" s="159"/>
      <c r="Q26" s="160"/>
      <c r="R26" s="160"/>
      <c r="S26" s="160">
        <v>6644933</v>
      </c>
      <c r="T26" s="160">
        <v>3268000</v>
      </c>
      <c r="U26" s="160">
        <v>1252733</v>
      </c>
      <c r="V26" s="160"/>
      <c r="W26" s="160"/>
      <c r="X26" s="576">
        <f t="shared" si="2"/>
        <v>11165666</v>
      </c>
    </row>
    <row r="27" spans="1:24" x14ac:dyDescent="0.3">
      <c r="A27" s="155" t="s">
        <v>158</v>
      </c>
      <c r="B27" s="156"/>
      <c r="C27" s="157">
        <v>70000</v>
      </c>
      <c r="D27" s="130">
        <v>218</v>
      </c>
      <c r="E27" s="162">
        <v>5086667</v>
      </c>
      <c r="F27" s="151"/>
      <c r="G27" s="161">
        <v>80000</v>
      </c>
      <c r="H27" s="130">
        <v>213</v>
      </c>
      <c r="I27" s="162">
        <f>G27*H27*4/12</f>
        <v>5680000</v>
      </c>
      <c r="K27" s="161">
        <v>81700</v>
      </c>
      <c r="L27" s="130">
        <v>205</v>
      </c>
      <c r="M27" s="162">
        <f>K27*L27*4/12</f>
        <v>5582833.333333333</v>
      </c>
      <c r="O27" s="578">
        <f t="shared" si="3"/>
        <v>5582833.333333333</v>
      </c>
      <c r="P27" s="163"/>
      <c r="Q27" s="164"/>
      <c r="R27" s="164"/>
      <c r="S27" s="164">
        <v>3322467</v>
      </c>
      <c r="T27" s="164">
        <v>1634000</v>
      </c>
      <c r="U27" s="164">
        <v>626367</v>
      </c>
      <c r="V27" s="164"/>
      <c r="W27" s="164"/>
      <c r="X27" s="576">
        <f t="shared" si="2"/>
        <v>5582834</v>
      </c>
    </row>
    <row r="28" spans="1:24" x14ac:dyDescent="0.3">
      <c r="A28" s="155" t="s">
        <v>159</v>
      </c>
      <c r="B28" s="156"/>
      <c r="C28" s="157"/>
      <c r="D28" s="130">
        <v>1</v>
      </c>
      <c r="E28" s="165">
        <v>352000</v>
      </c>
      <c r="F28" s="151"/>
      <c r="G28" s="157">
        <v>384000</v>
      </c>
      <c r="H28" s="130">
        <v>2</v>
      </c>
      <c r="I28" s="165">
        <v>768000</v>
      </c>
      <c r="K28" s="157">
        <v>418900</v>
      </c>
      <c r="L28" s="130">
        <v>2</v>
      </c>
      <c r="M28" s="165">
        <f>K28*L28</f>
        <v>837800</v>
      </c>
      <c r="O28" s="578">
        <f t="shared" si="3"/>
        <v>837800</v>
      </c>
      <c r="P28" s="166"/>
      <c r="Q28" s="167"/>
      <c r="R28" s="167"/>
      <c r="S28" s="167">
        <v>418900</v>
      </c>
      <c r="T28" s="167">
        <v>418900</v>
      </c>
      <c r="U28" s="167"/>
      <c r="V28" s="167"/>
      <c r="W28" s="167"/>
      <c r="X28" s="576">
        <f t="shared" si="2"/>
        <v>837800</v>
      </c>
    </row>
    <row r="29" spans="1:24" ht="15" thickBot="1" x14ac:dyDescent="0.35">
      <c r="A29" s="155" t="s">
        <v>160</v>
      </c>
      <c r="B29" s="156"/>
      <c r="C29" s="157"/>
      <c r="D29" s="130">
        <v>2</v>
      </c>
      <c r="E29" s="168">
        <v>2572000</v>
      </c>
      <c r="F29" s="151"/>
      <c r="G29" s="157">
        <v>1415000</v>
      </c>
      <c r="H29" s="130">
        <v>2</v>
      </c>
      <c r="I29" s="168">
        <v>2805820</v>
      </c>
      <c r="K29" s="157">
        <v>1530600</v>
      </c>
      <c r="L29" s="130">
        <v>2</v>
      </c>
      <c r="M29" s="165">
        <f>K29*L29</f>
        <v>3061200</v>
      </c>
      <c r="O29" s="578">
        <f t="shared" si="3"/>
        <v>3061200</v>
      </c>
      <c r="P29" s="166"/>
      <c r="Q29" s="167"/>
      <c r="R29" s="167"/>
      <c r="S29" s="167">
        <v>1530600</v>
      </c>
      <c r="T29" s="167">
        <v>1530600</v>
      </c>
      <c r="U29" s="167"/>
      <c r="V29" s="167"/>
      <c r="W29" s="167"/>
      <c r="X29" s="576">
        <f t="shared" si="2"/>
        <v>3061200</v>
      </c>
    </row>
    <row r="30" spans="1:24" ht="15" thickBot="1" x14ac:dyDescent="0.35">
      <c r="A30" s="155" t="s">
        <v>161</v>
      </c>
      <c r="B30" s="156"/>
      <c r="C30" s="157"/>
      <c r="D30" s="130"/>
      <c r="E30" s="168"/>
      <c r="F30" s="151"/>
      <c r="G30" s="157"/>
      <c r="H30" s="130"/>
      <c r="I30" s="168">
        <v>2931500</v>
      </c>
      <c r="K30" s="157"/>
      <c r="L30" s="130"/>
      <c r="M30" s="168"/>
      <c r="O30" s="578">
        <f t="shared" si="3"/>
        <v>0</v>
      </c>
      <c r="P30" s="169"/>
      <c r="Q30" s="170"/>
      <c r="R30" s="170"/>
      <c r="S30" s="170"/>
      <c r="T30" s="170"/>
      <c r="U30" s="170"/>
      <c r="V30" s="170"/>
      <c r="W30" s="170"/>
      <c r="X30" s="576">
        <f t="shared" si="2"/>
        <v>0</v>
      </c>
    </row>
    <row r="31" spans="1:24" ht="15" thickBot="1" x14ac:dyDescent="0.35">
      <c r="A31" s="141" t="s">
        <v>162</v>
      </c>
      <c r="B31" s="142" t="s">
        <v>163</v>
      </c>
      <c r="C31" s="171"/>
      <c r="D31" s="172"/>
      <c r="E31" s="173">
        <f>SUM(E33:E48)</f>
        <v>115343512</v>
      </c>
      <c r="F31" s="174"/>
      <c r="G31" s="171"/>
      <c r="H31" s="172"/>
      <c r="I31" s="173">
        <f>SUM(I33:I48)</f>
        <v>93632818</v>
      </c>
      <c r="J31" s="173">
        <f>SUM(J33:J48)</f>
        <v>-24825395</v>
      </c>
      <c r="K31" s="171"/>
      <c r="L31" s="172"/>
      <c r="M31" s="173">
        <f>SUM(M33:M48)</f>
        <v>114012704</v>
      </c>
      <c r="N31" s="173">
        <f t="shared" ref="N31:W31" si="5">SUM(N33:N48)</f>
        <v>-21070000</v>
      </c>
      <c r="O31" s="175">
        <f t="shared" si="5"/>
        <v>92942704</v>
      </c>
      <c r="P31" s="176">
        <f t="shared" si="5"/>
        <v>12000000</v>
      </c>
      <c r="Q31" s="177">
        <f t="shared" si="5"/>
        <v>0</v>
      </c>
      <c r="R31" s="177">
        <f t="shared" si="5"/>
        <v>3570000</v>
      </c>
      <c r="S31" s="177">
        <f t="shared" si="5"/>
        <v>31124762</v>
      </c>
      <c r="T31" s="177">
        <f t="shared" si="5"/>
        <v>28186567</v>
      </c>
      <c r="U31" s="177">
        <f t="shared" si="5"/>
        <v>3519909</v>
      </c>
      <c r="V31" s="177">
        <f t="shared" si="5"/>
        <v>14541466</v>
      </c>
      <c r="W31" s="177">
        <f t="shared" si="5"/>
        <v>0</v>
      </c>
      <c r="X31" s="576">
        <f t="shared" si="2"/>
        <v>92942704</v>
      </c>
    </row>
    <row r="32" spans="1:24" x14ac:dyDescent="0.3">
      <c r="A32" s="178"/>
      <c r="B32" s="179"/>
      <c r="C32" s="180"/>
      <c r="D32" s="125"/>
      <c r="E32" s="181"/>
      <c r="F32" s="151"/>
      <c r="G32" s="180"/>
      <c r="H32" s="125"/>
      <c r="I32" s="181"/>
      <c r="K32" s="180"/>
      <c r="L32" s="125"/>
      <c r="M32" s="181"/>
      <c r="O32" s="574"/>
      <c r="P32" s="182"/>
      <c r="Q32" s="183"/>
      <c r="R32" s="183"/>
      <c r="S32" s="183"/>
      <c r="T32" s="183"/>
      <c r="U32" s="183"/>
      <c r="V32" s="183"/>
      <c r="W32" s="183"/>
      <c r="X32" s="576">
        <f t="shared" si="2"/>
        <v>0</v>
      </c>
    </row>
    <row r="33" spans="1:24" x14ac:dyDescent="0.3">
      <c r="A33" s="184" t="s">
        <v>164</v>
      </c>
      <c r="B33" s="185"/>
      <c r="C33" s="186">
        <v>1632000</v>
      </c>
      <c r="D33" s="125">
        <v>11.48</v>
      </c>
      <c r="E33" s="158">
        <v>18735360</v>
      </c>
      <c r="F33" s="151"/>
      <c r="G33" s="186">
        <v>1632000</v>
      </c>
      <c r="H33" s="125">
        <v>11.48</v>
      </c>
      <c r="I33" s="158">
        <v>18245760</v>
      </c>
      <c r="K33" s="186">
        <v>1632000</v>
      </c>
      <c r="L33" s="118">
        <v>11.3</v>
      </c>
      <c r="M33" s="158">
        <f>K33*L33</f>
        <v>18441600</v>
      </c>
      <c r="O33" s="578">
        <f t="shared" ref="O33:O48" si="6">M33+N33</f>
        <v>18441600</v>
      </c>
      <c r="P33" s="159"/>
      <c r="Q33" s="160"/>
      <c r="R33" s="160"/>
      <c r="S33" s="160">
        <v>9497424</v>
      </c>
      <c r="T33" s="160">
        <v>7727030</v>
      </c>
      <c r="U33" s="160">
        <v>1217146</v>
      </c>
      <c r="V33" s="160"/>
      <c r="W33" s="160"/>
      <c r="X33" s="576">
        <f t="shared" si="2"/>
        <v>18441600</v>
      </c>
    </row>
    <row r="34" spans="1:24" x14ac:dyDescent="0.3">
      <c r="A34" s="184" t="s">
        <v>165</v>
      </c>
      <c r="B34" s="185"/>
      <c r="C34" s="186"/>
      <c r="D34" s="125"/>
      <c r="E34" s="158">
        <v>31817928</v>
      </c>
      <c r="F34" s="151"/>
      <c r="G34" s="186"/>
      <c r="H34" s="125"/>
      <c r="I34" s="158">
        <v>32815395</v>
      </c>
      <c r="K34" s="186"/>
      <c r="L34" s="125"/>
      <c r="M34" s="187">
        <v>34890352</v>
      </c>
      <c r="O34" s="578">
        <f t="shared" si="6"/>
        <v>34890352</v>
      </c>
      <c r="P34" s="159"/>
      <c r="Q34" s="188"/>
      <c r="R34" s="188"/>
      <c r="S34" s="188">
        <v>17968531</v>
      </c>
      <c r="T34" s="188">
        <v>14619058</v>
      </c>
      <c r="U34" s="188">
        <v>2302763</v>
      </c>
      <c r="V34" s="188"/>
      <c r="W34" s="188"/>
      <c r="X34" s="576">
        <f t="shared" si="2"/>
        <v>34890352</v>
      </c>
    </row>
    <row r="35" spans="1:24" x14ac:dyDescent="0.3">
      <c r="A35" s="184" t="s">
        <v>166</v>
      </c>
      <c r="B35" s="185"/>
      <c r="C35" s="186"/>
      <c r="D35" s="189"/>
      <c r="E35" s="187"/>
      <c r="F35" s="151"/>
      <c r="G35" s="186"/>
      <c r="H35" s="189"/>
      <c r="I35" s="158">
        <v>4818380</v>
      </c>
      <c r="K35" s="186"/>
      <c r="L35" s="189"/>
      <c r="M35" s="158">
        <v>4954041</v>
      </c>
      <c r="O35" s="578">
        <f t="shared" si="6"/>
        <v>4954041</v>
      </c>
      <c r="P35" s="159"/>
      <c r="Q35" s="188"/>
      <c r="R35" s="188"/>
      <c r="S35" s="188">
        <v>3658807</v>
      </c>
      <c r="T35" s="188">
        <v>1295234</v>
      </c>
      <c r="U35" s="188"/>
      <c r="V35" s="188"/>
      <c r="W35" s="188"/>
      <c r="X35" s="576">
        <f t="shared" si="2"/>
        <v>4954041</v>
      </c>
    </row>
    <row r="36" spans="1:24" x14ac:dyDescent="0.3">
      <c r="A36" s="190" t="s">
        <v>167</v>
      </c>
      <c r="B36" s="185"/>
      <c r="C36" s="186"/>
      <c r="D36" s="189"/>
      <c r="E36" s="187">
        <v>47687090</v>
      </c>
      <c r="F36" s="151"/>
      <c r="G36" s="186"/>
      <c r="H36" s="189"/>
      <c r="I36" s="158">
        <v>24825395</v>
      </c>
      <c r="J36" s="581">
        <v>-24825395</v>
      </c>
      <c r="K36" s="186"/>
      <c r="L36" s="189"/>
      <c r="M36" s="158">
        <v>42140000</v>
      </c>
      <c r="N36" s="582">
        <f>-21070000</f>
        <v>-21070000</v>
      </c>
      <c r="O36" s="578">
        <f t="shared" si="6"/>
        <v>21070000</v>
      </c>
      <c r="P36" s="159">
        <v>12000000</v>
      </c>
      <c r="Q36" s="188"/>
      <c r="R36" s="188">
        <v>3570000</v>
      </c>
      <c r="S36" s="188"/>
      <c r="T36" s="188"/>
      <c r="U36" s="188"/>
      <c r="V36" s="188">
        <v>5500000</v>
      </c>
      <c r="W36" s="188"/>
      <c r="X36" s="576">
        <f t="shared" si="2"/>
        <v>21070000</v>
      </c>
    </row>
    <row r="37" spans="1:24" x14ac:dyDescent="0.3">
      <c r="A37" s="184" t="s">
        <v>168</v>
      </c>
      <c r="B37" s="185"/>
      <c r="C37" s="186">
        <v>494100</v>
      </c>
      <c r="D37" s="125">
        <v>8</v>
      </c>
      <c r="E37" s="158">
        <v>3952800</v>
      </c>
      <c r="F37" s="151"/>
      <c r="G37" s="186">
        <v>494100</v>
      </c>
      <c r="H37" s="125">
        <v>8</v>
      </c>
      <c r="I37" s="158">
        <v>3952800</v>
      </c>
      <c r="K37" s="186">
        <v>494100</v>
      </c>
      <c r="L37" s="125">
        <v>7</v>
      </c>
      <c r="M37" s="158">
        <f>K37*L37</f>
        <v>3458700</v>
      </c>
      <c r="O37" s="578">
        <f t="shared" si="6"/>
        <v>3458700</v>
      </c>
      <c r="P37" s="159"/>
      <c r="Q37" s="160"/>
      <c r="R37" s="160"/>
      <c r="S37" s="160"/>
      <c r="T37" s="160">
        <v>3458700</v>
      </c>
      <c r="U37" s="160"/>
      <c r="V37" s="160"/>
      <c r="W37" s="160"/>
      <c r="X37" s="576">
        <f t="shared" si="2"/>
        <v>3458700</v>
      </c>
    </row>
    <row r="38" spans="1:24" x14ac:dyDescent="0.3">
      <c r="A38" s="184" t="s">
        <v>169</v>
      </c>
      <c r="B38" s="185"/>
      <c r="C38" s="186">
        <v>518805</v>
      </c>
      <c r="D38" s="125"/>
      <c r="E38" s="158"/>
      <c r="F38" s="151"/>
      <c r="G38" s="186">
        <v>518805</v>
      </c>
      <c r="H38" s="125"/>
      <c r="I38" s="158"/>
      <c r="K38" s="186">
        <v>518805</v>
      </c>
      <c r="L38" s="125">
        <v>1</v>
      </c>
      <c r="M38" s="158">
        <f>K38*L38</f>
        <v>518805</v>
      </c>
      <c r="O38" s="578">
        <f t="shared" si="6"/>
        <v>518805</v>
      </c>
      <c r="P38" s="159"/>
      <c r="Q38" s="160"/>
      <c r="R38" s="160"/>
      <c r="S38" s="160"/>
      <c r="T38" s="160">
        <v>518805</v>
      </c>
      <c r="U38" s="160"/>
      <c r="V38" s="160"/>
      <c r="W38" s="160"/>
      <c r="X38" s="576">
        <f t="shared" si="2"/>
        <v>518805</v>
      </c>
    </row>
    <row r="39" spans="1:24" x14ac:dyDescent="0.3">
      <c r="A39" s="184" t="s">
        <v>170</v>
      </c>
      <c r="B39" s="185"/>
      <c r="C39" s="186">
        <v>3950000</v>
      </c>
      <c r="D39" s="125">
        <v>6743</v>
      </c>
      <c r="E39" s="158">
        <v>2663485</v>
      </c>
      <c r="F39" s="151"/>
      <c r="G39" s="186">
        <v>3950000</v>
      </c>
      <c r="H39" s="125">
        <v>6743</v>
      </c>
      <c r="I39" s="158"/>
      <c r="K39" s="186">
        <v>3950000</v>
      </c>
      <c r="L39" s="125">
        <v>6743</v>
      </c>
      <c r="M39" s="158"/>
      <c r="O39" s="578">
        <f t="shared" si="6"/>
        <v>0</v>
      </c>
      <c r="P39" s="159"/>
      <c r="Q39" s="160"/>
      <c r="R39" s="160"/>
      <c r="S39" s="160"/>
      <c r="T39" s="160"/>
      <c r="U39" s="160"/>
      <c r="V39" s="160"/>
      <c r="W39" s="160"/>
      <c r="X39" s="576">
        <f t="shared" si="2"/>
        <v>0</v>
      </c>
    </row>
    <row r="40" spans="1:24" x14ac:dyDescent="0.3">
      <c r="A40" s="184" t="s">
        <v>171</v>
      </c>
      <c r="B40" s="185"/>
      <c r="C40" s="186">
        <v>3950000</v>
      </c>
      <c r="D40" s="125">
        <v>6743</v>
      </c>
      <c r="E40" s="158">
        <v>2663485</v>
      </c>
      <c r="F40" s="151"/>
      <c r="G40" s="186">
        <v>3950000</v>
      </c>
      <c r="H40" s="125">
        <v>6743</v>
      </c>
      <c r="I40" s="158"/>
      <c r="K40" s="186">
        <v>3950000</v>
      </c>
      <c r="L40" s="125">
        <v>6743</v>
      </c>
      <c r="M40" s="158"/>
      <c r="O40" s="578">
        <f t="shared" si="6"/>
        <v>0</v>
      </c>
      <c r="P40" s="159"/>
      <c r="Q40" s="160"/>
      <c r="R40" s="160"/>
      <c r="S40" s="160"/>
      <c r="T40" s="160"/>
      <c r="U40" s="160"/>
      <c r="V40" s="160"/>
      <c r="W40" s="160"/>
      <c r="X40" s="576">
        <f t="shared" si="2"/>
        <v>0</v>
      </c>
    </row>
    <row r="41" spans="1:24" x14ac:dyDescent="0.3">
      <c r="A41" s="184" t="s">
        <v>172</v>
      </c>
      <c r="B41" s="185"/>
      <c r="C41" s="186">
        <v>300</v>
      </c>
      <c r="D41" s="125"/>
      <c r="E41" s="158">
        <v>2022900</v>
      </c>
      <c r="F41" s="151"/>
      <c r="G41" s="186">
        <v>300</v>
      </c>
      <c r="H41" s="125"/>
      <c r="I41" s="158"/>
      <c r="K41" s="186">
        <v>300</v>
      </c>
      <c r="L41" s="125"/>
      <c r="M41" s="158"/>
      <c r="O41" s="578">
        <f t="shared" si="6"/>
        <v>0</v>
      </c>
      <c r="P41" s="159"/>
      <c r="Q41" s="160"/>
      <c r="R41" s="160"/>
      <c r="S41" s="160"/>
      <c r="T41" s="160"/>
      <c r="U41" s="160"/>
      <c r="V41" s="160"/>
      <c r="W41" s="160"/>
      <c r="X41" s="576">
        <f t="shared" si="2"/>
        <v>0</v>
      </c>
    </row>
    <row r="42" spans="1:24" x14ac:dyDescent="0.3">
      <c r="A42" s="184" t="s">
        <v>173</v>
      </c>
      <c r="B42" s="185"/>
      <c r="C42" s="186">
        <v>1200</v>
      </c>
      <c r="D42" s="125"/>
      <c r="E42" s="158">
        <v>1668000</v>
      </c>
      <c r="F42" s="151"/>
      <c r="G42" s="186">
        <v>1200</v>
      </c>
      <c r="H42" s="125"/>
      <c r="I42" s="158"/>
      <c r="K42" s="186">
        <v>1200</v>
      </c>
      <c r="L42" s="125"/>
      <c r="M42" s="158"/>
      <c r="O42" s="578">
        <f t="shared" si="6"/>
        <v>0</v>
      </c>
      <c r="P42" s="159"/>
      <c r="Q42" s="160"/>
      <c r="R42" s="160"/>
      <c r="S42" s="160"/>
      <c r="T42" s="160"/>
      <c r="U42" s="160"/>
      <c r="V42" s="160"/>
      <c r="W42" s="160"/>
      <c r="X42" s="576">
        <f t="shared" si="2"/>
        <v>0</v>
      </c>
    </row>
    <row r="43" spans="1:24" x14ac:dyDescent="0.3">
      <c r="A43" s="184" t="s">
        <v>174</v>
      </c>
      <c r="B43" s="185"/>
      <c r="C43" s="186"/>
      <c r="D43" s="125"/>
      <c r="E43" s="158"/>
      <c r="F43" s="151"/>
      <c r="G43" s="186"/>
      <c r="H43" s="125"/>
      <c r="I43" s="158">
        <v>3900000</v>
      </c>
      <c r="K43" s="186"/>
      <c r="L43" s="125"/>
      <c r="M43" s="158">
        <v>3900000</v>
      </c>
      <c r="O43" s="578">
        <f t="shared" si="6"/>
        <v>3900000</v>
      </c>
      <c r="P43" s="159"/>
      <c r="Q43" s="160"/>
      <c r="R43" s="160"/>
      <c r="S43" s="160"/>
      <c r="T43" s="160"/>
      <c r="U43" s="160"/>
      <c r="V43" s="160">
        <v>3900000</v>
      </c>
      <c r="W43" s="160"/>
      <c r="X43" s="576">
        <f t="shared" si="2"/>
        <v>3900000</v>
      </c>
    </row>
    <row r="44" spans="1:24" x14ac:dyDescent="0.3">
      <c r="A44" s="184" t="s">
        <v>175</v>
      </c>
      <c r="B44" s="185"/>
      <c r="C44" s="186">
        <v>60896</v>
      </c>
      <c r="D44" s="125">
        <v>34</v>
      </c>
      <c r="E44" s="158">
        <v>2070464</v>
      </c>
      <c r="F44" s="151"/>
      <c r="G44" s="186">
        <v>60896</v>
      </c>
      <c r="H44" s="125">
        <v>28</v>
      </c>
      <c r="I44" s="158">
        <v>1705088</v>
      </c>
      <c r="K44" s="186">
        <v>60896</v>
      </c>
      <c r="L44" s="125">
        <v>18</v>
      </c>
      <c r="M44" s="158">
        <f>K44*L44</f>
        <v>1096128</v>
      </c>
      <c r="O44" s="578">
        <f t="shared" si="6"/>
        <v>1096128</v>
      </c>
      <c r="P44" s="159"/>
      <c r="Q44" s="160"/>
      <c r="R44" s="160"/>
      <c r="S44" s="160"/>
      <c r="T44" s="160"/>
      <c r="U44" s="160"/>
      <c r="V44" s="160">
        <v>1096128</v>
      </c>
      <c r="W44" s="160"/>
      <c r="X44" s="576">
        <f t="shared" si="2"/>
        <v>1096128</v>
      </c>
    </row>
    <row r="45" spans="1:24" x14ac:dyDescent="0.3">
      <c r="A45" s="184" t="s">
        <v>176</v>
      </c>
      <c r="B45" s="185"/>
      <c r="C45" s="186">
        <v>188500</v>
      </c>
      <c r="D45" s="125">
        <v>4</v>
      </c>
      <c r="E45" s="158">
        <v>754000</v>
      </c>
      <c r="F45" s="151"/>
      <c r="G45" s="186">
        <v>188500</v>
      </c>
      <c r="H45" s="125">
        <v>4</v>
      </c>
      <c r="I45" s="158">
        <v>754000</v>
      </c>
      <c r="K45" s="191">
        <v>273000</v>
      </c>
      <c r="L45" s="125">
        <v>4</v>
      </c>
      <c r="M45" s="158">
        <f>K45*L45</f>
        <v>1092000</v>
      </c>
      <c r="O45" s="578">
        <f t="shared" si="6"/>
        <v>1092000</v>
      </c>
      <c r="P45" s="159"/>
      <c r="Q45" s="160"/>
      <c r="R45" s="160"/>
      <c r="S45" s="160"/>
      <c r="T45" s="160"/>
      <c r="U45" s="160"/>
      <c r="V45" s="160">
        <v>1092000</v>
      </c>
      <c r="W45" s="160"/>
      <c r="X45" s="576">
        <f t="shared" si="2"/>
        <v>1092000</v>
      </c>
    </row>
    <row r="46" spans="1:24" ht="15" thickBot="1" x14ac:dyDescent="0.35">
      <c r="A46" s="155" t="s">
        <v>177</v>
      </c>
      <c r="B46" s="156"/>
      <c r="C46" s="192">
        <v>163500</v>
      </c>
      <c r="D46" s="125">
        <v>8</v>
      </c>
      <c r="E46" s="193">
        <v>1308000</v>
      </c>
      <c r="F46" s="151"/>
      <c r="G46" s="192">
        <v>163500</v>
      </c>
      <c r="H46" s="125">
        <v>8</v>
      </c>
      <c r="I46" s="193">
        <v>1308000</v>
      </c>
      <c r="K46" s="192">
        <v>163500</v>
      </c>
      <c r="L46" s="125">
        <v>8</v>
      </c>
      <c r="M46" s="158">
        <f>K46*L46</f>
        <v>1308000</v>
      </c>
      <c r="O46" s="578">
        <f t="shared" si="6"/>
        <v>1308000</v>
      </c>
      <c r="P46" s="159"/>
      <c r="Q46" s="160"/>
      <c r="R46" s="160"/>
      <c r="S46" s="160"/>
      <c r="T46" s="160"/>
      <c r="U46" s="160"/>
      <c r="V46" s="160">
        <v>1308000</v>
      </c>
      <c r="W46" s="160"/>
      <c r="X46" s="576">
        <f t="shared" si="2"/>
        <v>1308000</v>
      </c>
    </row>
    <row r="47" spans="1:24" x14ac:dyDescent="0.3">
      <c r="A47" s="155" t="s">
        <v>842</v>
      </c>
      <c r="B47" s="156"/>
      <c r="C47" s="192"/>
      <c r="D47" s="125"/>
      <c r="E47" s="162"/>
      <c r="F47" s="151"/>
      <c r="G47" s="192"/>
      <c r="H47" s="125"/>
      <c r="I47" s="162"/>
      <c r="K47" s="583"/>
      <c r="L47" s="125"/>
      <c r="M47" s="158">
        <v>1682548</v>
      </c>
      <c r="O47" s="578">
        <f t="shared" si="6"/>
        <v>1682548</v>
      </c>
      <c r="P47" s="159"/>
      <c r="Q47" s="160"/>
      <c r="R47" s="160"/>
      <c r="S47" s="160"/>
      <c r="T47" s="160">
        <v>37210</v>
      </c>
      <c r="U47" s="160"/>
      <c r="V47" s="160">
        <v>1645338</v>
      </c>
      <c r="W47" s="160"/>
      <c r="X47" s="576">
        <f t="shared" si="2"/>
        <v>1682548</v>
      </c>
    </row>
    <row r="48" spans="1:24" ht="15" thickBot="1" x14ac:dyDescent="0.35">
      <c r="A48" s="155" t="s">
        <v>843</v>
      </c>
      <c r="B48" s="156"/>
      <c r="C48" s="192"/>
      <c r="D48" s="125"/>
      <c r="E48" s="193"/>
      <c r="F48" s="151"/>
      <c r="G48" s="192"/>
      <c r="H48" s="125"/>
      <c r="I48" s="193">
        <v>1308000</v>
      </c>
      <c r="K48" s="192"/>
      <c r="L48" s="125"/>
      <c r="M48" s="158">
        <v>530530</v>
      </c>
      <c r="O48" s="578">
        <f t="shared" si="6"/>
        <v>530530</v>
      </c>
      <c r="P48" s="159"/>
      <c r="Q48" s="160"/>
      <c r="R48" s="160"/>
      <c r="S48" s="160"/>
      <c r="T48" s="160">
        <f>O48</f>
        <v>530530</v>
      </c>
      <c r="U48" s="160"/>
      <c r="V48" s="160"/>
      <c r="W48" s="160"/>
      <c r="X48" s="576">
        <f t="shared" si="2"/>
        <v>530530</v>
      </c>
    </row>
    <row r="49" spans="1:24" x14ac:dyDescent="0.3">
      <c r="A49" s="194" t="s">
        <v>178</v>
      </c>
      <c r="B49" s="195" t="s">
        <v>179</v>
      </c>
      <c r="C49" s="196"/>
      <c r="D49" s="584"/>
      <c r="E49" s="585">
        <f>E50</f>
        <v>6922080</v>
      </c>
      <c r="F49" s="586"/>
      <c r="G49" s="196"/>
      <c r="H49" s="584"/>
      <c r="I49" s="585">
        <f>I50</f>
        <v>6883320</v>
      </c>
      <c r="J49" s="585">
        <f>J50</f>
        <v>0</v>
      </c>
      <c r="K49" s="196"/>
      <c r="L49" s="584"/>
      <c r="M49" s="585">
        <f>SUM(M50:M51)</f>
        <v>7602437</v>
      </c>
      <c r="N49" s="585">
        <f t="shared" ref="N49:W49" si="7">SUM(N50:N51)</f>
        <v>0</v>
      </c>
      <c r="O49" s="585">
        <f t="shared" si="7"/>
        <v>7602437</v>
      </c>
      <c r="P49" s="585">
        <f t="shared" si="7"/>
        <v>0</v>
      </c>
      <c r="Q49" s="585">
        <f t="shared" si="7"/>
        <v>0</v>
      </c>
      <c r="R49" s="585">
        <f t="shared" si="7"/>
        <v>0</v>
      </c>
      <c r="S49" s="585">
        <f t="shared" si="7"/>
        <v>0</v>
      </c>
      <c r="T49" s="585">
        <f t="shared" si="7"/>
        <v>0</v>
      </c>
      <c r="U49" s="585">
        <f t="shared" si="7"/>
        <v>0</v>
      </c>
      <c r="V49" s="585">
        <f t="shared" si="7"/>
        <v>0</v>
      </c>
      <c r="W49" s="585">
        <f t="shared" si="7"/>
        <v>7602437</v>
      </c>
      <c r="X49" s="576">
        <f t="shared" si="2"/>
        <v>7602437</v>
      </c>
    </row>
    <row r="50" spans="1:24" x14ac:dyDescent="0.3">
      <c r="A50" s="587" t="s">
        <v>180</v>
      </c>
      <c r="B50" s="588"/>
      <c r="C50" s="589">
        <v>1140</v>
      </c>
      <c r="D50" s="590">
        <v>6072</v>
      </c>
      <c r="E50" s="591">
        <f>C50*D50</f>
        <v>6922080</v>
      </c>
      <c r="F50" s="592"/>
      <c r="G50" s="589">
        <v>1140</v>
      </c>
      <c r="H50" s="590">
        <v>6038</v>
      </c>
      <c r="I50" s="591">
        <f>G50*H50</f>
        <v>6883320</v>
      </c>
      <c r="J50" s="593"/>
      <c r="K50" s="589">
        <v>1140</v>
      </c>
      <c r="L50" s="590">
        <v>6038</v>
      </c>
      <c r="M50" s="591">
        <v>6854820</v>
      </c>
      <c r="N50" s="591"/>
      <c r="O50" s="594">
        <f>M50+N50</f>
        <v>6854820</v>
      </c>
      <c r="P50" s="595"/>
      <c r="Q50" s="595"/>
      <c r="R50" s="595"/>
      <c r="S50" s="595"/>
      <c r="T50" s="595"/>
      <c r="U50" s="595"/>
      <c r="V50" s="595"/>
      <c r="W50" s="595">
        <f>O50</f>
        <v>6854820</v>
      </c>
      <c r="X50" s="576">
        <f t="shared" si="2"/>
        <v>6854820</v>
      </c>
    </row>
    <row r="51" spans="1:24" ht="15" thickBot="1" x14ac:dyDescent="0.35">
      <c r="A51" s="596" t="s">
        <v>844</v>
      </c>
      <c r="B51" s="597"/>
      <c r="C51" s="598"/>
      <c r="D51" s="599"/>
      <c r="E51" s="599"/>
      <c r="F51" s="600"/>
      <c r="G51" s="598"/>
      <c r="H51" s="599"/>
      <c r="I51" s="599"/>
      <c r="J51" s="597"/>
      <c r="K51" s="598"/>
      <c r="L51" s="599"/>
      <c r="M51" s="599">
        <v>747617</v>
      </c>
      <c r="N51" s="599"/>
      <c r="O51" s="599">
        <f>M51+N51</f>
        <v>747617</v>
      </c>
      <c r="P51" s="601"/>
      <c r="Q51" s="601"/>
      <c r="R51" s="601"/>
      <c r="S51" s="601"/>
      <c r="T51" s="601"/>
      <c r="U51" s="601"/>
      <c r="V51" s="601"/>
      <c r="W51" s="601">
        <f>O51</f>
        <v>747617</v>
      </c>
      <c r="X51" s="576">
        <f t="shared" si="2"/>
        <v>747617</v>
      </c>
    </row>
    <row r="52" spans="1:24" ht="15" thickBot="1" x14ac:dyDescent="0.35">
      <c r="A52" s="602" t="s">
        <v>845</v>
      </c>
      <c r="B52" s="603"/>
      <c r="C52" s="604"/>
      <c r="D52" s="605"/>
      <c r="E52" s="605"/>
      <c r="F52" s="606"/>
      <c r="G52" s="604"/>
      <c r="H52" s="605"/>
      <c r="I52" s="605"/>
      <c r="J52" s="603"/>
      <c r="K52" s="604"/>
      <c r="L52" s="605"/>
      <c r="M52" s="605">
        <f>M53</f>
        <v>564128</v>
      </c>
      <c r="N52" s="605">
        <f t="shared" ref="N52:W52" si="8">N53</f>
        <v>0</v>
      </c>
      <c r="O52" s="605">
        <f t="shared" si="8"/>
        <v>564128</v>
      </c>
      <c r="P52" s="605">
        <f t="shared" si="8"/>
        <v>564128</v>
      </c>
      <c r="Q52" s="605">
        <f t="shared" si="8"/>
        <v>0</v>
      </c>
      <c r="R52" s="605">
        <f t="shared" si="8"/>
        <v>0</v>
      </c>
      <c r="S52" s="605">
        <f t="shared" si="8"/>
        <v>0</v>
      </c>
      <c r="T52" s="605">
        <f t="shared" si="8"/>
        <v>0</v>
      </c>
      <c r="U52" s="605">
        <f t="shared" si="8"/>
        <v>0</v>
      </c>
      <c r="V52" s="605">
        <f t="shared" si="8"/>
        <v>0</v>
      </c>
      <c r="W52" s="605">
        <f t="shared" si="8"/>
        <v>0</v>
      </c>
      <c r="X52" s="576">
        <f t="shared" si="2"/>
        <v>564128</v>
      </c>
    </row>
    <row r="53" spans="1:24" x14ac:dyDescent="0.3">
      <c r="A53" s="607" t="s">
        <v>846</v>
      </c>
      <c r="B53" s="608"/>
      <c r="C53" s="609"/>
      <c r="D53" s="610"/>
      <c r="E53" s="610"/>
      <c r="F53" s="611"/>
      <c r="G53" s="609"/>
      <c r="H53" s="610"/>
      <c r="I53" s="610"/>
      <c r="J53" s="608"/>
      <c r="K53" s="609"/>
      <c r="L53" s="610"/>
      <c r="M53" s="610">
        <v>564128</v>
      </c>
      <c r="N53" s="610"/>
      <c r="O53" s="599">
        <f t="shared" ref="O53" si="9">M53+N53</f>
        <v>564128</v>
      </c>
      <c r="P53" s="612">
        <v>564128</v>
      </c>
      <c r="Q53" s="612"/>
      <c r="R53" s="612"/>
      <c r="S53" s="612"/>
      <c r="T53" s="612"/>
      <c r="U53" s="612"/>
      <c r="V53" s="612"/>
      <c r="W53" s="612"/>
      <c r="X53" s="576">
        <f t="shared" si="2"/>
        <v>564128</v>
      </c>
    </row>
  </sheetData>
  <phoneticPr fontId="57" type="noConversion"/>
  <pageMargins left="0.7" right="0.7" top="0.75" bottom="0.75" header="0.3" footer="0.3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"/>
  <sheetViews>
    <sheetView workbookViewId="0">
      <selection activeCell="B15" sqref="B15"/>
    </sheetView>
  </sheetViews>
  <sheetFormatPr defaultRowHeight="13.2" x14ac:dyDescent="0.25"/>
  <cols>
    <col min="1" max="1" width="5.6640625" customWidth="1"/>
    <col min="2" max="2" width="50" customWidth="1"/>
    <col min="3" max="8" width="13.6640625" customWidth="1"/>
  </cols>
  <sheetData>
    <row r="1" spans="1:8" ht="17.399999999999999" x14ac:dyDescent="0.3">
      <c r="B1" s="614" t="s">
        <v>0</v>
      </c>
      <c r="C1" s="214" t="s">
        <v>848</v>
      </c>
    </row>
    <row r="2" spans="1:8" ht="18" x14ac:dyDescent="0.35">
      <c r="B2" s="615" t="s">
        <v>183</v>
      </c>
      <c r="C2" s="554" t="s">
        <v>847</v>
      </c>
    </row>
    <row r="3" spans="1:8" ht="18" x14ac:dyDescent="0.35">
      <c r="B3" s="29"/>
    </row>
    <row r="4" spans="1:8" ht="15.6" x14ac:dyDescent="0.3">
      <c r="B4" s="30" t="s">
        <v>120</v>
      </c>
      <c r="C4" t="s">
        <v>122</v>
      </c>
    </row>
    <row r="5" spans="1:8" x14ac:dyDescent="0.25">
      <c r="A5" s="1"/>
      <c r="B5" s="24"/>
      <c r="C5" s="31" t="s">
        <v>47</v>
      </c>
      <c r="D5" s="31" t="s">
        <v>48</v>
      </c>
      <c r="E5" s="31" t="s">
        <v>49</v>
      </c>
      <c r="F5" s="31" t="s">
        <v>50</v>
      </c>
      <c r="G5" s="31" t="s">
        <v>51</v>
      </c>
      <c r="H5" s="31" t="s">
        <v>52</v>
      </c>
    </row>
    <row r="6" spans="1:8" ht="27" thickBot="1" x14ac:dyDescent="0.3">
      <c r="A6" s="2" t="s">
        <v>1</v>
      </c>
      <c r="B6" s="3" t="s">
        <v>2</v>
      </c>
      <c r="C6" s="26" t="s">
        <v>849</v>
      </c>
      <c r="D6" s="26" t="s">
        <v>849</v>
      </c>
      <c r="E6" s="26" t="s">
        <v>849</v>
      </c>
      <c r="F6" s="26" t="s">
        <v>849</v>
      </c>
      <c r="G6" s="26" t="s">
        <v>849</v>
      </c>
      <c r="H6" s="26" t="s">
        <v>849</v>
      </c>
    </row>
    <row r="7" spans="1:8" ht="26.4" x14ac:dyDescent="0.25">
      <c r="A7" s="5">
        <v>1</v>
      </c>
      <c r="B7" s="32" t="s">
        <v>54</v>
      </c>
      <c r="C7" s="57">
        <f t="shared" ref="C7:C70" si="0">SUM(D7:H7)</f>
        <v>106085367</v>
      </c>
      <c r="D7" s="39">
        <v>106085367</v>
      </c>
      <c r="E7" s="6"/>
      <c r="F7" s="6"/>
      <c r="G7" s="6"/>
      <c r="H7" s="6"/>
    </row>
    <row r="8" spans="1:8" ht="26.4" x14ac:dyDescent="0.25">
      <c r="A8" s="5">
        <v>2</v>
      </c>
      <c r="B8" s="32" t="s">
        <v>55</v>
      </c>
      <c r="C8" s="58">
        <f t="shared" si="0"/>
        <v>127904640</v>
      </c>
      <c r="D8" s="39">
        <v>127904640</v>
      </c>
      <c r="E8" s="6"/>
      <c r="F8" s="6"/>
      <c r="G8" s="6"/>
      <c r="H8" s="6"/>
    </row>
    <row r="9" spans="1:8" ht="26.4" x14ac:dyDescent="0.25">
      <c r="A9" s="5">
        <v>3</v>
      </c>
      <c r="B9" s="32" t="s">
        <v>56</v>
      </c>
      <c r="C9" s="58">
        <f t="shared" si="0"/>
        <v>92942704</v>
      </c>
      <c r="D9" s="39">
        <v>92942704</v>
      </c>
      <c r="E9" s="6"/>
      <c r="F9" s="6"/>
      <c r="G9" s="6"/>
      <c r="H9" s="6"/>
    </row>
    <row r="10" spans="1:8" ht="26.4" x14ac:dyDescent="0.25">
      <c r="A10" s="5">
        <v>4</v>
      </c>
      <c r="B10" s="32" t="s">
        <v>57</v>
      </c>
      <c r="C10" s="58">
        <f t="shared" si="0"/>
        <v>7602437</v>
      </c>
      <c r="D10" s="39">
        <v>7602437</v>
      </c>
      <c r="E10" s="6"/>
      <c r="F10" s="6"/>
      <c r="G10" s="6"/>
      <c r="H10" s="6"/>
    </row>
    <row r="11" spans="1:8" ht="26.4" x14ac:dyDescent="0.25">
      <c r="A11" s="5">
        <v>5</v>
      </c>
      <c r="B11" s="32" t="s">
        <v>58</v>
      </c>
      <c r="C11" s="58">
        <f t="shared" si="0"/>
        <v>564128</v>
      </c>
      <c r="D11" s="39">
        <v>564128</v>
      </c>
      <c r="E11" s="6"/>
      <c r="F11" s="6"/>
      <c r="G11" s="6"/>
      <c r="H11" s="6"/>
    </row>
    <row r="12" spans="1:8" x14ac:dyDescent="0.25">
      <c r="A12" s="5">
        <v>6</v>
      </c>
      <c r="B12" s="32" t="s">
        <v>59</v>
      </c>
      <c r="C12" s="58">
        <f t="shared" si="0"/>
        <v>335099276</v>
      </c>
      <c r="D12" s="40">
        <f>SUM(D7:D11)</f>
        <v>335099276</v>
      </c>
      <c r="E12" s="17">
        <f>SUM(E7:E11)</f>
        <v>0</v>
      </c>
      <c r="F12" s="17">
        <f>SUM(F7:F11)</f>
        <v>0</v>
      </c>
      <c r="G12" s="17">
        <f>SUM(G7:G11)</f>
        <v>0</v>
      </c>
      <c r="H12" s="17">
        <f>SUM(H7:H11)</f>
        <v>0</v>
      </c>
    </row>
    <row r="13" spans="1:8" ht="26.4" x14ac:dyDescent="0.25">
      <c r="A13" s="5">
        <v>7</v>
      </c>
      <c r="B13" s="32" t="s">
        <v>60</v>
      </c>
      <c r="C13" s="58">
        <f t="shared" si="0"/>
        <v>81178703</v>
      </c>
      <c r="D13" s="40">
        <f>SUM(D14:D17)</f>
        <v>19142199</v>
      </c>
      <c r="E13" s="17">
        <f>SUM(E14:E17)</f>
        <v>0</v>
      </c>
      <c r="F13" s="17">
        <f>SUM(F14:F17)</f>
        <v>62036504</v>
      </c>
      <c r="G13" s="17">
        <f>SUM(G14:G17)</f>
        <v>0</v>
      </c>
      <c r="H13" s="17">
        <f>SUM(H14:H17)</f>
        <v>0</v>
      </c>
    </row>
    <row r="14" spans="1:8" x14ac:dyDescent="0.25">
      <c r="A14" s="5">
        <v>8</v>
      </c>
      <c r="B14" s="32" t="s">
        <v>61</v>
      </c>
      <c r="C14" s="58">
        <f t="shared" si="0"/>
        <v>4712199</v>
      </c>
      <c r="D14" s="39">
        <v>4712199</v>
      </c>
      <c r="E14" s="6"/>
      <c r="F14" s="6"/>
      <c r="G14" s="6"/>
      <c r="H14" s="6"/>
    </row>
    <row r="15" spans="1:8" x14ac:dyDescent="0.25">
      <c r="A15" s="5">
        <v>9</v>
      </c>
      <c r="B15" s="32" t="s">
        <v>62</v>
      </c>
      <c r="C15" s="58">
        <f t="shared" si="0"/>
        <v>14430000</v>
      </c>
      <c r="D15" s="39">
        <v>14430000</v>
      </c>
      <c r="E15" s="6"/>
      <c r="F15" s="6"/>
      <c r="G15" s="6"/>
      <c r="H15" s="6"/>
    </row>
    <row r="16" spans="1:8" x14ac:dyDescent="0.25">
      <c r="A16" s="5">
        <v>10</v>
      </c>
      <c r="B16" s="32" t="s">
        <v>63</v>
      </c>
      <c r="C16" s="58">
        <f t="shared" si="0"/>
        <v>62036504</v>
      </c>
      <c r="D16" s="39"/>
      <c r="E16" s="6"/>
      <c r="F16" s="6">
        <v>62036504</v>
      </c>
      <c r="G16" s="6"/>
      <c r="H16" s="8"/>
    </row>
    <row r="17" spans="1:8" x14ac:dyDescent="0.25">
      <c r="A17" s="5">
        <v>11</v>
      </c>
      <c r="B17" s="32" t="s">
        <v>64</v>
      </c>
      <c r="C17" s="58">
        <f t="shared" si="0"/>
        <v>0</v>
      </c>
      <c r="D17" s="39"/>
      <c r="E17" s="6"/>
      <c r="F17" s="6"/>
      <c r="G17" s="6"/>
      <c r="H17" s="6"/>
    </row>
    <row r="18" spans="1:8" ht="26.4" x14ac:dyDescent="0.25">
      <c r="A18" s="5">
        <v>12</v>
      </c>
      <c r="B18" s="33" t="s">
        <v>65</v>
      </c>
      <c r="C18" s="58">
        <f t="shared" si="0"/>
        <v>416277979</v>
      </c>
      <c r="D18" s="41">
        <f>D12+D13</f>
        <v>354241475</v>
      </c>
      <c r="E18" s="7">
        <f>E12+E13</f>
        <v>0</v>
      </c>
      <c r="F18" s="7">
        <f>F12+F13</f>
        <v>62036504</v>
      </c>
      <c r="G18" s="7">
        <f>G12+G13</f>
        <v>0</v>
      </c>
      <c r="H18" s="7">
        <f>H12+H13</f>
        <v>0</v>
      </c>
    </row>
    <row r="19" spans="1:8" x14ac:dyDescent="0.25">
      <c r="A19" s="5">
        <v>13</v>
      </c>
      <c r="B19" s="32" t="s">
        <v>66</v>
      </c>
      <c r="C19" s="58">
        <f t="shared" si="0"/>
        <v>0</v>
      </c>
      <c r="D19" s="42">
        <f>SUM(D20:D23)</f>
        <v>0</v>
      </c>
      <c r="E19" s="18">
        <f>SUM(E20:E23)</f>
        <v>0</v>
      </c>
      <c r="F19" s="18">
        <f>SUM(F20:F23)</f>
        <v>0</v>
      </c>
      <c r="G19" s="18">
        <f>SUM(G20:G23)</f>
        <v>0</v>
      </c>
      <c r="H19" s="18">
        <f>SUM(H20:H23)</f>
        <v>0</v>
      </c>
    </row>
    <row r="20" spans="1:8" x14ac:dyDescent="0.25">
      <c r="A20" s="5">
        <v>14</v>
      </c>
      <c r="B20" s="32" t="s">
        <v>67</v>
      </c>
      <c r="C20" s="58">
        <f t="shared" si="0"/>
        <v>0</v>
      </c>
      <c r="D20" s="43"/>
      <c r="E20" s="4"/>
      <c r="F20" s="4"/>
      <c r="G20" s="4"/>
      <c r="H20" s="4"/>
    </row>
    <row r="21" spans="1:8" x14ac:dyDescent="0.25">
      <c r="A21" s="5">
        <v>15</v>
      </c>
      <c r="B21" s="32" t="s">
        <v>68</v>
      </c>
      <c r="C21" s="58">
        <f t="shared" si="0"/>
        <v>0</v>
      </c>
      <c r="D21" s="43"/>
      <c r="E21" s="4"/>
      <c r="F21" s="4"/>
      <c r="G21" s="4"/>
      <c r="H21" s="4"/>
    </row>
    <row r="22" spans="1:8" x14ac:dyDescent="0.25">
      <c r="A22" s="5">
        <v>16</v>
      </c>
      <c r="B22" s="32" t="s">
        <v>69</v>
      </c>
      <c r="C22" s="58">
        <f t="shared" si="0"/>
        <v>0</v>
      </c>
      <c r="D22" s="43"/>
      <c r="E22" s="4"/>
      <c r="F22" s="4"/>
      <c r="G22" s="4"/>
      <c r="H22" s="4"/>
    </row>
    <row r="23" spans="1:8" x14ac:dyDescent="0.25">
      <c r="A23" s="5">
        <v>17</v>
      </c>
      <c r="B23" s="34" t="s">
        <v>70</v>
      </c>
      <c r="C23" s="58">
        <f t="shared" si="0"/>
        <v>0</v>
      </c>
      <c r="D23" s="43"/>
      <c r="E23" s="4"/>
      <c r="F23" s="4"/>
      <c r="G23" s="4"/>
      <c r="H23" s="4"/>
    </row>
    <row r="24" spans="1:8" ht="26.4" x14ac:dyDescent="0.25">
      <c r="A24" s="5">
        <v>18</v>
      </c>
      <c r="B24" s="33" t="s">
        <v>71</v>
      </c>
      <c r="C24" s="58">
        <f t="shared" si="0"/>
        <v>0</v>
      </c>
      <c r="D24" s="41">
        <f>D19</f>
        <v>0</v>
      </c>
      <c r="E24" s="7">
        <f>E19</f>
        <v>0</v>
      </c>
      <c r="F24" s="7">
        <f>F19</f>
        <v>0</v>
      </c>
      <c r="G24" s="7">
        <f>G19</f>
        <v>0</v>
      </c>
      <c r="H24" s="7">
        <f>H19</f>
        <v>0</v>
      </c>
    </row>
    <row r="25" spans="1:8" x14ac:dyDescent="0.25">
      <c r="A25" s="5">
        <v>19</v>
      </c>
      <c r="B25" s="32" t="s">
        <v>72</v>
      </c>
      <c r="C25" s="58">
        <f t="shared" si="0"/>
        <v>102150639</v>
      </c>
      <c r="D25" s="40">
        <f>SUM(D26:D27)</f>
        <v>102150639</v>
      </c>
      <c r="E25" s="17">
        <f>SUM(E26:E27)</f>
        <v>0</v>
      </c>
      <c r="F25" s="17">
        <f>SUM(F26:F27)</f>
        <v>0</v>
      </c>
      <c r="G25" s="17">
        <f>SUM(G26:G27)</f>
        <v>0</v>
      </c>
      <c r="H25" s="17">
        <f>SUM(H26:H27)</f>
        <v>0</v>
      </c>
    </row>
    <row r="26" spans="1:8" x14ac:dyDescent="0.25">
      <c r="A26" s="5">
        <v>20</v>
      </c>
      <c r="B26" s="32" t="s">
        <v>73</v>
      </c>
      <c r="C26" s="58">
        <f t="shared" si="0"/>
        <v>84512950</v>
      </c>
      <c r="D26" s="39">
        <v>84512950</v>
      </c>
      <c r="E26" s="6"/>
      <c r="F26" s="6"/>
      <c r="G26" s="6"/>
      <c r="H26" s="6"/>
    </row>
    <row r="27" spans="1:8" ht="16.5" customHeight="1" x14ac:dyDescent="0.25">
      <c r="A27" s="5">
        <v>21</v>
      </c>
      <c r="B27" s="32" t="s">
        <v>74</v>
      </c>
      <c r="C27" s="58">
        <f t="shared" si="0"/>
        <v>17637689</v>
      </c>
      <c r="D27" s="39">
        <v>17637689</v>
      </c>
      <c r="E27" s="6"/>
      <c r="F27" s="6"/>
      <c r="G27" s="6"/>
      <c r="H27" s="6"/>
    </row>
    <row r="28" spans="1:8" ht="18.75" customHeight="1" x14ac:dyDescent="0.25">
      <c r="A28" s="5">
        <v>22</v>
      </c>
      <c r="B28" s="32" t="s">
        <v>75</v>
      </c>
      <c r="C28" s="58">
        <f t="shared" si="0"/>
        <v>189265417</v>
      </c>
      <c r="D28" s="39">
        <v>189265417</v>
      </c>
      <c r="E28" s="6"/>
      <c r="F28" s="6"/>
      <c r="G28" s="6"/>
      <c r="H28" s="6"/>
    </row>
    <row r="29" spans="1:8" x14ac:dyDescent="0.25">
      <c r="A29" s="5">
        <v>23</v>
      </c>
      <c r="B29" s="32" t="s">
        <v>76</v>
      </c>
      <c r="C29" s="58">
        <f t="shared" si="0"/>
        <v>11678757</v>
      </c>
      <c r="D29" s="39">
        <v>11678757</v>
      </c>
      <c r="E29" s="6"/>
      <c r="F29" s="6"/>
      <c r="G29" s="6"/>
      <c r="H29" s="6"/>
    </row>
    <row r="30" spans="1:8" ht="26.4" x14ac:dyDescent="0.25">
      <c r="A30" s="5">
        <v>24</v>
      </c>
      <c r="B30" s="32" t="s">
        <v>77</v>
      </c>
      <c r="C30" s="58">
        <f t="shared" si="0"/>
        <v>110000</v>
      </c>
      <c r="D30" s="39">
        <v>110000</v>
      </c>
      <c r="E30" s="6"/>
      <c r="F30" s="6"/>
      <c r="G30" s="6"/>
      <c r="H30" s="6"/>
    </row>
    <row r="31" spans="1:8" x14ac:dyDescent="0.25">
      <c r="A31" s="5">
        <v>25</v>
      </c>
      <c r="B31" s="32" t="s">
        <v>78</v>
      </c>
      <c r="C31" s="58">
        <f t="shared" si="0"/>
        <v>201054174</v>
      </c>
      <c r="D31" s="40">
        <f>SUM(D28:D30)</f>
        <v>201054174</v>
      </c>
      <c r="E31" s="17">
        <f>SUM(E28:E30)</f>
        <v>0</v>
      </c>
      <c r="F31" s="17">
        <f>SUM(F28:F30)</f>
        <v>0</v>
      </c>
      <c r="G31" s="17">
        <f>SUM(G28:G30)</f>
        <v>0</v>
      </c>
      <c r="H31" s="17">
        <f>SUM(H28:H30)</f>
        <v>0</v>
      </c>
    </row>
    <row r="32" spans="1:8" x14ac:dyDescent="0.25">
      <c r="A32" s="5">
        <v>26</v>
      </c>
      <c r="B32" s="32" t="s">
        <v>79</v>
      </c>
      <c r="C32" s="58">
        <f t="shared" si="0"/>
        <v>0</v>
      </c>
      <c r="D32" s="40">
        <f>SUM(D33:D35)</f>
        <v>0</v>
      </c>
      <c r="E32" s="17">
        <f>SUM(E33:E35)</f>
        <v>0</v>
      </c>
      <c r="F32" s="17">
        <f>SUM(F33:F35)</f>
        <v>0</v>
      </c>
      <c r="G32" s="17">
        <f>SUM(G33:G35)</f>
        <v>0</v>
      </c>
      <c r="H32" s="17">
        <f>SUM(H33:H35)</f>
        <v>0</v>
      </c>
    </row>
    <row r="33" spans="1:8" ht="39.6" x14ac:dyDescent="0.25">
      <c r="A33" s="5">
        <v>27</v>
      </c>
      <c r="B33" s="32" t="s">
        <v>80</v>
      </c>
      <c r="C33" s="58">
        <f t="shared" si="0"/>
        <v>0</v>
      </c>
      <c r="D33" s="39"/>
      <c r="E33" s="6"/>
      <c r="F33" s="6"/>
      <c r="G33" s="6"/>
      <c r="H33" s="6"/>
    </row>
    <row r="34" spans="1:8" x14ac:dyDescent="0.25">
      <c r="A34" s="5">
        <v>28</v>
      </c>
      <c r="B34" s="32" t="s">
        <v>81</v>
      </c>
      <c r="C34" s="58">
        <f t="shared" si="0"/>
        <v>0</v>
      </c>
      <c r="D34" s="39"/>
      <c r="E34" s="6"/>
      <c r="F34" s="6"/>
      <c r="G34" s="6"/>
      <c r="H34" s="6"/>
    </row>
    <row r="35" spans="1:8" x14ac:dyDescent="0.25">
      <c r="A35" s="5">
        <v>29</v>
      </c>
      <c r="B35" s="32" t="s">
        <v>82</v>
      </c>
      <c r="C35" s="58">
        <f t="shared" si="0"/>
        <v>0</v>
      </c>
      <c r="D35" s="43"/>
      <c r="E35" s="4"/>
      <c r="F35" s="4"/>
      <c r="G35" s="4"/>
      <c r="H35" s="4"/>
    </row>
    <row r="36" spans="1:8" x14ac:dyDescent="0.25">
      <c r="A36" s="5">
        <v>30</v>
      </c>
      <c r="B36" s="33" t="s">
        <v>83</v>
      </c>
      <c r="C36" s="58">
        <f t="shared" si="0"/>
        <v>303204813</v>
      </c>
      <c r="D36" s="41">
        <f>D25+D31+D32</f>
        <v>303204813</v>
      </c>
      <c r="E36" s="7">
        <f>E25+E31+E32</f>
        <v>0</v>
      </c>
      <c r="F36" s="7">
        <f>F25+F31+F32</f>
        <v>0</v>
      </c>
      <c r="G36" s="7">
        <f>G25+G31+G32</f>
        <v>0</v>
      </c>
      <c r="H36" s="7">
        <f>H25+H31+H32</f>
        <v>0</v>
      </c>
    </row>
    <row r="37" spans="1:8" x14ac:dyDescent="0.25">
      <c r="A37" s="5">
        <v>31</v>
      </c>
      <c r="B37" s="616" t="s">
        <v>850</v>
      </c>
      <c r="C37" s="58">
        <f t="shared" si="0"/>
        <v>0</v>
      </c>
      <c r="D37" s="547"/>
      <c r="E37" s="548"/>
      <c r="F37" s="548"/>
      <c r="G37" s="548"/>
      <c r="H37" s="548"/>
    </row>
    <row r="38" spans="1:8" x14ac:dyDescent="0.25">
      <c r="A38" s="5">
        <v>32</v>
      </c>
      <c r="B38" s="35" t="s">
        <v>84</v>
      </c>
      <c r="C38" s="58">
        <f t="shared" si="0"/>
        <v>6922704</v>
      </c>
      <c r="D38" s="44">
        <f>SUM(D39:D41)</f>
        <v>0</v>
      </c>
      <c r="E38" s="19">
        <f>SUM(E39:E41)</f>
        <v>335000</v>
      </c>
      <c r="F38" s="19">
        <f>SUM(F39:F41)</f>
        <v>400000</v>
      </c>
      <c r="G38" s="19">
        <f>SUM(G39:G41)</f>
        <v>920000</v>
      </c>
      <c r="H38" s="19">
        <f>SUM(H39:H41)</f>
        <v>5267704</v>
      </c>
    </row>
    <row r="39" spans="1:8" x14ac:dyDescent="0.25">
      <c r="A39" s="5">
        <v>33</v>
      </c>
      <c r="B39" s="35" t="s">
        <v>85</v>
      </c>
      <c r="C39" s="58">
        <f t="shared" si="0"/>
        <v>562880</v>
      </c>
      <c r="D39" s="45"/>
      <c r="E39" s="8"/>
      <c r="F39" s="8"/>
      <c r="G39" s="8"/>
      <c r="H39" s="8">
        <v>562880</v>
      </c>
    </row>
    <row r="40" spans="1:8" x14ac:dyDescent="0.25">
      <c r="A40" s="5">
        <v>34</v>
      </c>
      <c r="B40" s="35" t="s">
        <v>86</v>
      </c>
      <c r="C40" s="58">
        <f t="shared" si="0"/>
        <v>1475000</v>
      </c>
      <c r="D40" s="45"/>
      <c r="E40" s="8">
        <v>335000</v>
      </c>
      <c r="F40" s="8">
        <v>400000</v>
      </c>
      <c r="G40" s="8">
        <v>740000</v>
      </c>
      <c r="H40" s="8"/>
    </row>
    <row r="41" spans="1:8" x14ac:dyDescent="0.25">
      <c r="A41" s="5">
        <v>35</v>
      </c>
      <c r="B41" s="35" t="s">
        <v>87</v>
      </c>
      <c r="C41" s="58">
        <f t="shared" si="0"/>
        <v>4884824</v>
      </c>
      <c r="D41" s="45"/>
      <c r="E41" s="8"/>
      <c r="F41" s="8"/>
      <c r="G41" s="8">
        <v>180000</v>
      </c>
      <c r="H41" s="8">
        <v>4704824</v>
      </c>
    </row>
    <row r="42" spans="1:8" x14ac:dyDescent="0.25">
      <c r="A42" s="5">
        <v>36</v>
      </c>
      <c r="B42" s="32" t="s">
        <v>88</v>
      </c>
      <c r="C42" s="58">
        <f t="shared" si="0"/>
        <v>3772000</v>
      </c>
      <c r="D42" s="44">
        <f>SUM(D43:D44)</f>
        <v>1330000</v>
      </c>
      <c r="E42" s="19">
        <f>SUM(E43:E44)</f>
        <v>1200000</v>
      </c>
      <c r="F42" s="19">
        <f>SUM(F43:F44)</f>
        <v>1242000</v>
      </c>
      <c r="G42" s="19">
        <f>SUM(G43:G44)</f>
        <v>0</v>
      </c>
      <c r="H42" s="19">
        <f>SUM(H43:H44)</f>
        <v>0</v>
      </c>
    </row>
    <row r="43" spans="1:8" x14ac:dyDescent="0.25">
      <c r="A43" s="5">
        <v>37</v>
      </c>
      <c r="B43" s="32" t="s">
        <v>89</v>
      </c>
      <c r="C43" s="58">
        <f t="shared" si="0"/>
        <v>2530000</v>
      </c>
      <c r="D43" s="39">
        <v>1330000</v>
      </c>
      <c r="E43" s="6">
        <v>1200000</v>
      </c>
      <c r="F43" s="6"/>
      <c r="G43" s="6"/>
      <c r="H43" s="6"/>
    </row>
    <row r="44" spans="1:8" x14ac:dyDescent="0.25">
      <c r="A44" s="5">
        <v>38</v>
      </c>
      <c r="B44" s="32" t="s">
        <v>90</v>
      </c>
      <c r="C44" s="58">
        <f t="shared" si="0"/>
        <v>1242000</v>
      </c>
      <c r="D44" s="39"/>
      <c r="E44" s="6"/>
      <c r="F44" s="6">
        <v>1242000</v>
      </c>
      <c r="G44" s="6"/>
      <c r="H44" s="6"/>
    </row>
    <row r="45" spans="1:8" x14ac:dyDescent="0.25">
      <c r="A45" s="5">
        <v>39</v>
      </c>
      <c r="B45" s="32" t="s">
        <v>91</v>
      </c>
      <c r="C45" s="58">
        <f t="shared" si="0"/>
        <v>19200212</v>
      </c>
      <c r="D45" s="44">
        <f>SUM(D46:D50)</f>
        <v>19200212</v>
      </c>
      <c r="E45" s="19">
        <f>SUM(E46:E50)</f>
        <v>0</v>
      </c>
      <c r="F45" s="19">
        <f>SUM(F46:F50)</f>
        <v>0</v>
      </c>
      <c r="G45" s="19">
        <f>SUM(G46:G50)</f>
        <v>0</v>
      </c>
      <c r="H45" s="19">
        <f>SUM(H46:H50)</f>
        <v>0</v>
      </c>
    </row>
    <row r="46" spans="1:8" ht="26.4" x14ac:dyDescent="0.25">
      <c r="A46" s="5">
        <v>40</v>
      </c>
      <c r="B46" s="32" t="s">
        <v>92</v>
      </c>
      <c r="C46" s="58">
        <f t="shared" si="0"/>
        <v>9611212</v>
      </c>
      <c r="D46" s="39">
        <v>9611212</v>
      </c>
      <c r="E46" s="6"/>
      <c r="F46" s="6"/>
      <c r="G46" s="6"/>
      <c r="H46" s="6"/>
    </row>
    <row r="47" spans="1:8" ht="26.4" x14ac:dyDescent="0.25">
      <c r="A47" s="5">
        <v>41</v>
      </c>
      <c r="B47" s="32" t="s">
        <v>93</v>
      </c>
      <c r="C47" s="58">
        <f t="shared" si="0"/>
        <v>0</v>
      </c>
      <c r="D47" s="39"/>
      <c r="E47" s="6"/>
      <c r="F47" s="6"/>
      <c r="G47" s="6"/>
      <c r="H47" s="6"/>
    </row>
    <row r="48" spans="1:8" x14ac:dyDescent="0.25">
      <c r="A48" s="5">
        <v>42</v>
      </c>
      <c r="B48" s="32" t="s">
        <v>94</v>
      </c>
      <c r="C48" s="58">
        <f t="shared" si="0"/>
        <v>9079000</v>
      </c>
      <c r="D48" s="39">
        <v>9079000</v>
      </c>
      <c r="E48" s="6"/>
      <c r="F48" s="6"/>
      <c r="G48" s="6"/>
      <c r="H48" s="6"/>
    </row>
    <row r="49" spans="1:8" ht="26.4" x14ac:dyDescent="0.25">
      <c r="A49" s="5">
        <v>43</v>
      </c>
      <c r="B49" s="32" t="s">
        <v>95</v>
      </c>
      <c r="C49" s="58">
        <f t="shared" si="0"/>
        <v>0</v>
      </c>
      <c r="D49" s="39"/>
      <c r="E49" s="6"/>
      <c r="F49" s="6"/>
      <c r="G49" s="6"/>
      <c r="H49" s="6"/>
    </row>
    <row r="50" spans="1:8" x14ac:dyDescent="0.25">
      <c r="A50" s="5">
        <v>44</v>
      </c>
      <c r="B50" s="32" t="s">
        <v>96</v>
      </c>
      <c r="C50" s="58">
        <f t="shared" si="0"/>
        <v>510000</v>
      </c>
      <c r="D50" s="39">
        <v>510000</v>
      </c>
      <c r="E50" s="6"/>
      <c r="F50" s="6"/>
      <c r="G50" s="6"/>
      <c r="H50" s="6"/>
    </row>
    <row r="51" spans="1:8" x14ac:dyDescent="0.25">
      <c r="A51" s="5">
        <v>45</v>
      </c>
      <c r="B51" s="32" t="s">
        <v>97</v>
      </c>
      <c r="C51" s="58">
        <f t="shared" si="0"/>
        <v>898775</v>
      </c>
      <c r="D51" s="39"/>
      <c r="E51" s="6"/>
      <c r="F51" s="6"/>
      <c r="G51" s="6"/>
      <c r="H51" s="6">
        <v>898775</v>
      </c>
    </row>
    <row r="52" spans="1:8" x14ac:dyDescent="0.25">
      <c r="A52" s="5">
        <v>46</v>
      </c>
      <c r="B52" s="32" t="s">
        <v>98</v>
      </c>
      <c r="C52" s="58">
        <f t="shared" si="0"/>
        <v>8065896</v>
      </c>
      <c r="D52" s="46">
        <v>5543157</v>
      </c>
      <c r="E52" s="9">
        <f>(E38+E42+E45+E51)*0.27</f>
        <v>414450</v>
      </c>
      <c r="F52" s="9">
        <f>(F38+F42+F45+F51)*0.27</f>
        <v>443340.00000000006</v>
      </c>
      <c r="G52" s="9"/>
      <c r="H52" s="9">
        <v>1664949</v>
      </c>
    </row>
    <row r="53" spans="1:8" x14ac:dyDescent="0.25">
      <c r="A53" s="5">
        <v>47</v>
      </c>
      <c r="B53" s="32" t="s">
        <v>99</v>
      </c>
      <c r="C53" s="58">
        <f t="shared" si="0"/>
        <v>0</v>
      </c>
      <c r="D53" s="39"/>
      <c r="E53" s="6"/>
      <c r="F53" s="6"/>
      <c r="G53" s="6"/>
      <c r="H53" s="6"/>
    </row>
    <row r="54" spans="1:8" ht="26.4" x14ac:dyDescent="0.25">
      <c r="A54" s="5">
        <v>48</v>
      </c>
      <c r="B54" s="32" t="s">
        <v>100</v>
      </c>
      <c r="C54" s="58">
        <f t="shared" si="0"/>
        <v>0</v>
      </c>
      <c r="D54" s="39"/>
      <c r="E54" s="6"/>
      <c r="F54" s="6"/>
      <c r="G54" s="6"/>
      <c r="H54" s="6"/>
    </row>
    <row r="55" spans="1:8" x14ac:dyDescent="0.25">
      <c r="A55" s="5">
        <v>49</v>
      </c>
      <c r="B55" s="32" t="s">
        <v>101</v>
      </c>
      <c r="C55" s="58">
        <f t="shared" si="0"/>
        <v>0</v>
      </c>
      <c r="D55" s="39"/>
      <c r="E55" s="6"/>
      <c r="F55" s="6"/>
      <c r="G55" s="6"/>
      <c r="H55" s="6"/>
    </row>
    <row r="56" spans="1:8" ht="26.4" x14ac:dyDescent="0.25">
      <c r="A56" s="5">
        <v>50</v>
      </c>
      <c r="B56" s="32" t="s">
        <v>102</v>
      </c>
      <c r="C56" s="58">
        <f t="shared" si="0"/>
        <v>0</v>
      </c>
      <c r="D56" s="39"/>
      <c r="E56" s="6"/>
      <c r="F56" s="6"/>
      <c r="G56" s="6"/>
      <c r="H56" s="6"/>
    </row>
    <row r="57" spans="1:8" x14ac:dyDescent="0.25">
      <c r="A57" s="5">
        <v>51</v>
      </c>
      <c r="B57" s="32" t="s">
        <v>103</v>
      </c>
      <c r="C57" s="58">
        <f t="shared" si="0"/>
        <v>0</v>
      </c>
      <c r="D57" s="39"/>
      <c r="E57" s="6"/>
      <c r="F57" s="6"/>
      <c r="G57" s="6"/>
      <c r="H57" s="6"/>
    </row>
    <row r="58" spans="1:8" x14ac:dyDescent="0.25">
      <c r="A58" s="5">
        <v>52</v>
      </c>
      <c r="B58" s="32" t="s">
        <v>104</v>
      </c>
      <c r="C58" s="58">
        <f t="shared" si="0"/>
        <v>0</v>
      </c>
      <c r="D58" s="39"/>
      <c r="E58" s="6"/>
      <c r="F58" s="6"/>
      <c r="G58" s="6"/>
      <c r="H58" s="6"/>
    </row>
    <row r="59" spans="1:8" s="61" customFormat="1" x14ac:dyDescent="0.25">
      <c r="A59" s="5">
        <v>53</v>
      </c>
      <c r="B59" s="32" t="s">
        <v>105</v>
      </c>
      <c r="C59" s="60">
        <f t="shared" si="0"/>
        <v>12000</v>
      </c>
      <c r="D59" s="39"/>
      <c r="E59" s="6"/>
      <c r="F59" s="6">
        <v>12000</v>
      </c>
      <c r="G59" s="6"/>
      <c r="H59" s="6"/>
    </row>
    <row r="60" spans="1:8" x14ac:dyDescent="0.25">
      <c r="A60" s="5">
        <v>54</v>
      </c>
      <c r="B60" s="33" t="s">
        <v>106</v>
      </c>
      <c r="C60" s="58">
        <f t="shared" si="0"/>
        <v>38871587</v>
      </c>
      <c r="D60" s="41">
        <f>D37+D38+D42+D45+D51+D52+D53+D54+D55+D56+D57+D58+D59</f>
        <v>26073369</v>
      </c>
      <c r="E60" s="41">
        <f t="shared" ref="E60:H60" si="1">E37+E38+E42+E45+E51+E52+E53+E54+E55+E56+E57+E58+E59</f>
        <v>1949450</v>
      </c>
      <c r="F60" s="41">
        <f t="shared" si="1"/>
        <v>2097340</v>
      </c>
      <c r="G60" s="41">
        <f t="shared" si="1"/>
        <v>920000</v>
      </c>
      <c r="H60" s="41">
        <f t="shared" si="1"/>
        <v>7831428</v>
      </c>
    </row>
    <row r="61" spans="1:8" s="61" customFormat="1" x14ac:dyDescent="0.25">
      <c r="A61" s="5">
        <v>55</v>
      </c>
      <c r="B61" s="32" t="s">
        <v>107</v>
      </c>
      <c r="C61" s="60">
        <f t="shared" si="0"/>
        <v>180000</v>
      </c>
      <c r="D61" s="39">
        <v>180000</v>
      </c>
      <c r="E61" s="6"/>
      <c r="F61" s="6"/>
      <c r="G61" s="6"/>
      <c r="H61" s="6"/>
    </row>
    <row r="62" spans="1:8" x14ac:dyDescent="0.25">
      <c r="A62" s="5">
        <v>56</v>
      </c>
      <c r="B62" s="33" t="s">
        <v>108</v>
      </c>
      <c r="C62" s="58">
        <f t="shared" si="0"/>
        <v>180000</v>
      </c>
      <c r="D62" s="41">
        <f>D61</f>
        <v>180000</v>
      </c>
      <c r="E62" s="7">
        <f>E61</f>
        <v>0</v>
      </c>
      <c r="F62" s="7">
        <f>F61</f>
        <v>0</v>
      </c>
      <c r="G62" s="7">
        <f>G61</f>
        <v>0</v>
      </c>
      <c r="H62" s="7">
        <f>H61</f>
        <v>0</v>
      </c>
    </row>
    <row r="63" spans="1:8" x14ac:dyDescent="0.25">
      <c r="A63" s="5"/>
      <c r="B63" s="616" t="s">
        <v>851</v>
      </c>
      <c r="C63" s="58">
        <f t="shared" si="0"/>
        <v>0</v>
      </c>
      <c r="D63" s="547"/>
      <c r="E63" s="548"/>
      <c r="F63" s="548"/>
      <c r="G63" s="548"/>
      <c r="H63" s="548"/>
    </row>
    <row r="64" spans="1:8" x14ac:dyDescent="0.25">
      <c r="A64" s="5"/>
      <c r="B64" s="617" t="s">
        <v>852</v>
      </c>
      <c r="C64" s="58">
        <f t="shared" si="0"/>
        <v>0</v>
      </c>
      <c r="D64" s="41">
        <f>D63</f>
        <v>0</v>
      </c>
      <c r="E64" s="41">
        <f t="shared" ref="E64:H64" si="2">E63</f>
        <v>0</v>
      </c>
      <c r="F64" s="41">
        <f t="shared" si="2"/>
        <v>0</v>
      </c>
      <c r="G64" s="41">
        <f t="shared" si="2"/>
        <v>0</v>
      </c>
      <c r="H64" s="41">
        <f t="shared" si="2"/>
        <v>0</v>
      </c>
    </row>
    <row r="65" spans="1:8" ht="26.4" x14ac:dyDescent="0.25">
      <c r="A65" s="5">
        <v>57</v>
      </c>
      <c r="B65" s="32" t="s">
        <v>109</v>
      </c>
      <c r="C65" s="58">
        <f t="shared" si="0"/>
        <v>0</v>
      </c>
      <c r="D65" s="39"/>
      <c r="E65" s="6"/>
      <c r="F65" s="6"/>
      <c r="G65" s="6"/>
      <c r="H65" s="6"/>
    </row>
    <row r="66" spans="1:8" x14ac:dyDescent="0.25">
      <c r="A66" s="5">
        <v>58</v>
      </c>
      <c r="B66" s="32" t="s">
        <v>110</v>
      </c>
      <c r="C66" s="58">
        <f t="shared" si="0"/>
        <v>435500</v>
      </c>
      <c r="D66" s="39">
        <v>435500</v>
      </c>
      <c r="E66" s="6"/>
      <c r="F66" s="6"/>
      <c r="G66" s="6"/>
      <c r="H66" s="6"/>
    </row>
    <row r="67" spans="1:8" x14ac:dyDescent="0.25">
      <c r="A67" s="5">
        <v>59</v>
      </c>
      <c r="B67" s="32" t="s">
        <v>111</v>
      </c>
      <c r="C67" s="58">
        <f t="shared" si="0"/>
        <v>0</v>
      </c>
      <c r="D67" s="43"/>
      <c r="E67" s="4"/>
      <c r="F67" s="4"/>
      <c r="G67" s="4"/>
      <c r="H67" s="4"/>
    </row>
    <row r="68" spans="1:8" x14ac:dyDescent="0.25">
      <c r="A68" s="5">
        <v>60</v>
      </c>
      <c r="B68" s="33" t="s">
        <v>112</v>
      </c>
      <c r="C68" s="58">
        <f t="shared" si="0"/>
        <v>435500</v>
      </c>
      <c r="D68" s="47">
        <f>SUM(D65:D67)</f>
        <v>435500</v>
      </c>
      <c r="E68" s="20">
        <f>SUM(E65:E67)</f>
        <v>0</v>
      </c>
      <c r="F68" s="20">
        <f>SUM(F65:F67)</f>
        <v>0</v>
      </c>
      <c r="G68" s="20">
        <f>SUM(G65:G67)</f>
        <v>0</v>
      </c>
      <c r="H68" s="20">
        <f>SUM(H65:H67)</f>
        <v>0</v>
      </c>
    </row>
    <row r="69" spans="1:8" x14ac:dyDescent="0.25">
      <c r="A69" s="5">
        <v>61</v>
      </c>
      <c r="B69" s="36" t="s">
        <v>113</v>
      </c>
      <c r="C69" s="58">
        <f t="shared" si="0"/>
        <v>758969879</v>
      </c>
      <c r="D69" s="48">
        <f>D18+D24+D36+D60+D62+D64+D68</f>
        <v>684135157</v>
      </c>
      <c r="E69" s="48">
        <f t="shared" ref="E69:H69" si="3">E18+E24+E36+E60+E62+E64+E68</f>
        <v>1949450</v>
      </c>
      <c r="F69" s="48">
        <f t="shared" si="3"/>
        <v>64133844</v>
      </c>
      <c r="G69" s="48">
        <f t="shared" si="3"/>
        <v>920000</v>
      </c>
      <c r="H69" s="48">
        <f t="shared" si="3"/>
        <v>7831428</v>
      </c>
    </row>
    <row r="70" spans="1:8" ht="26.4" x14ac:dyDescent="0.25">
      <c r="A70" s="5">
        <v>62</v>
      </c>
      <c r="B70" s="32" t="s">
        <v>114</v>
      </c>
      <c r="C70" s="58">
        <f t="shared" si="0"/>
        <v>590723141</v>
      </c>
      <c r="D70" s="39">
        <v>553636584</v>
      </c>
      <c r="E70" s="6">
        <v>11731989</v>
      </c>
      <c r="F70" s="6">
        <v>18551194</v>
      </c>
      <c r="G70" s="6">
        <v>1725483</v>
      </c>
      <c r="H70" s="6">
        <v>5077891</v>
      </c>
    </row>
    <row r="71" spans="1:8" x14ac:dyDescent="0.25">
      <c r="A71" s="5">
        <v>63</v>
      </c>
      <c r="B71" s="32" t="s">
        <v>115</v>
      </c>
      <c r="C71" s="58">
        <f t="shared" ref="C71:C73" si="4">SUM(D71:H71)</f>
        <v>0</v>
      </c>
      <c r="D71" s="39"/>
      <c r="E71" s="6"/>
      <c r="F71" s="6"/>
      <c r="G71" s="6"/>
      <c r="H71" s="6"/>
    </row>
    <row r="72" spans="1:8" x14ac:dyDescent="0.25">
      <c r="A72" s="5">
        <v>64</v>
      </c>
      <c r="B72" s="32" t="s">
        <v>123</v>
      </c>
      <c r="C72" s="58">
        <f t="shared" si="4"/>
        <v>490601691</v>
      </c>
      <c r="D72" s="39"/>
      <c r="E72" s="6">
        <v>170413304</v>
      </c>
      <c r="F72" s="6">
        <v>123432267</v>
      </c>
      <c r="G72" s="6">
        <v>60326295</v>
      </c>
      <c r="H72" s="6">
        <v>136429825</v>
      </c>
    </row>
    <row r="73" spans="1:8" x14ac:dyDescent="0.25">
      <c r="A73" s="5">
        <v>65</v>
      </c>
      <c r="B73" s="32" t="s">
        <v>116</v>
      </c>
      <c r="C73" s="58">
        <f t="shared" si="4"/>
        <v>1081324832</v>
      </c>
      <c r="D73" s="42">
        <f>SUM(D70:D72)</f>
        <v>553636584</v>
      </c>
      <c r="E73" s="18">
        <f>SUM(E70:E72)</f>
        <v>182145293</v>
      </c>
      <c r="F73" s="18">
        <f>SUM(F70:F72)</f>
        <v>141983461</v>
      </c>
      <c r="G73" s="18">
        <f>SUM(G70:G72)</f>
        <v>62051778</v>
      </c>
      <c r="H73" s="18">
        <f>SUM(H70:H72)</f>
        <v>141507716</v>
      </c>
    </row>
    <row r="74" spans="1:8" ht="13.8" thickBot="1" x14ac:dyDescent="0.3">
      <c r="A74" s="5">
        <v>66</v>
      </c>
      <c r="B74" s="37" t="s">
        <v>117</v>
      </c>
      <c r="C74" s="58">
        <f>SUM(D74:H74)</f>
        <v>1081324832</v>
      </c>
      <c r="D74" s="49">
        <f>D73</f>
        <v>553636584</v>
      </c>
      <c r="E74" s="22">
        <f>E73</f>
        <v>182145293</v>
      </c>
      <c r="F74" s="22">
        <f>F73</f>
        <v>141983461</v>
      </c>
      <c r="G74" s="22">
        <f>G73</f>
        <v>62051778</v>
      </c>
      <c r="H74" s="22">
        <f>H73</f>
        <v>141507716</v>
      </c>
    </row>
    <row r="75" spans="1:8" ht="14.4" thickTop="1" thickBot="1" x14ac:dyDescent="0.3">
      <c r="A75" s="5">
        <v>67</v>
      </c>
      <c r="B75" s="38" t="s">
        <v>46</v>
      </c>
      <c r="C75" s="59">
        <f>SUM(D75:H75)</f>
        <v>1840294711</v>
      </c>
      <c r="D75" s="23">
        <f>D69+D74</f>
        <v>1237771741</v>
      </c>
      <c r="E75" s="23">
        <f>E69+E74</f>
        <v>184094743</v>
      </c>
      <c r="F75" s="23">
        <f>F69+F74</f>
        <v>206117305</v>
      </c>
      <c r="G75" s="23">
        <f>G69+G74</f>
        <v>62971778</v>
      </c>
      <c r="H75" s="23">
        <f>H69+H74</f>
        <v>149339144</v>
      </c>
    </row>
    <row r="76" spans="1:8" ht="13.8" thickTop="1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workbookViewId="0">
      <pane ySplit="5" topLeftCell="A9" activePane="bottomLeft" state="frozen"/>
      <selection pane="bottomLeft" activeCell="D2" sqref="D2"/>
    </sheetView>
  </sheetViews>
  <sheetFormatPr defaultRowHeight="13.2" x14ac:dyDescent="0.25"/>
  <cols>
    <col min="1" max="1" width="6.44140625" customWidth="1"/>
    <col min="2" max="2" width="46.5546875" customWidth="1"/>
    <col min="3" max="8" width="13.6640625" customWidth="1"/>
  </cols>
  <sheetData>
    <row r="1" spans="1:8" ht="18" x14ac:dyDescent="0.35">
      <c r="B1" s="28" t="s">
        <v>0</v>
      </c>
      <c r="D1" s="214" t="s">
        <v>275</v>
      </c>
    </row>
    <row r="2" spans="1:8" ht="18" x14ac:dyDescent="0.35">
      <c r="B2" s="29" t="s">
        <v>183</v>
      </c>
      <c r="D2" s="68" t="s">
        <v>841</v>
      </c>
    </row>
    <row r="3" spans="1:8" ht="15.6" x14ac:dyDescent="0.3">
      <c r="B3" s="30" t="s">
        <v>121</v>
      </c>
      <c r="C3" t="s">
        <v>122</v>
      </c>
    </row>
    <row r="4" spans="1:8" s="15" customFormat="1" ht="17.399999999999999" x14ac:dyDescent="0.3">
      <c r="A4" s="14"/>
      <c r="B4" s="16"/>
      <c r="C4" s="31" t="s">
        <v>47</v>
      </c>
      <c r="D4" s="31" t="s">
        <v>48</v>
      </c>
      <c r="E4" s="31" t="s">
        <v>49</v>
      </c>
      <c r="F4" s="31" t="s">
        <v>50</v>
      </c>
      <c r="G4" s="31" t="s">
        <v>51</v>
      </c>
      <c r="H4" s="31" t="s">
        <v>52</v>
      </c>
    </row>
    <row r="5" spans="1:8" ht="27" thickBot="1" x14ac:dyDescent="0.3">
      <c r="A5" s="2" t="s">
        <v>1</v>
      </c>
      <c r="B5" s="25" t="s">
        <v>2</v>
      </c>
      <c r="C5" s="26" t="s">
        <v>3</v>
      </c>
      <c r="D5" s="26" t="s">
        <v>3</v>
      </c>
      <c r="E5" s="26" t="s">
        <v>3</v>
      </c>
      <c r="F5" s="26" t="s">
        <v>3</v>
      </c>
      <c r="G5" s="26" t="s">
        <v>3</v>
      </c>
      <c r="H5" s="26" t="s">
        <v>3</v>
      </c>
    </row>
    <row r="6" spans="1:8" x14ac:dyDescent="0.25">
      <c r="A6" s="5">
        <v>1</v>
      </c>
      <c r="B6" s="50" t="s">
        <v>4</v>
      </c>
      <c r="C6" s="57">
        <f t="shared" ref="C6:C48" si="0">SUM(D6:H6)</f>
        <v>342026944</v>
      </c>
      <c r="D6" s="53">
        <v>34011835</v>
      </c>
      <c r="E6" s="10">
        <v>108619319</v>
      </c>
      <c r="F6" s="10">
        <v>101391038</v>
      </c>
      <c r="G6" s="10">
        <v>21160374</v>
      </c>
      <c r="H6" s="10">
        <v>76844378</v>
      </c>
    </row>
    <row r="7" spans="1:8" ht="26.4" x14ac:dyDescent="0.25">
      <c r="A7" s="5">
        <v>2</v>
      </c>
      <c r="B7" s="50" t="s">
        <v>5</v>
      </c>
      <c r="C7" s="58">
        <f t="shared" si="0"/>
        <v>73806915</v>
      </c>
      <c r="D7" s="53">
        <v>8573314</v>
      </c>
      <c r="E7" s="10">
        <v>26070315</v>
      </c>
      <c r="F7" s="10">
        <v>15853042</v>
      </c>
      <c r="G7" s="10">
        <v>4736256</v>
      </c>
      <c r="H7" s="10">
        <v>18573988</v>
      </c>
    </row>
    <row r="8" spans="1:8" x14ac:dyDescent="0.25">
      <c r="A8" s="5">
        <v>3</v>
      </c>
      <c r="B8" s="51" t="s">
        <v>6</v>
      </c>
      <c r="C8" s="58">
        <f t="shared" si="0"/>
        <v>213722834</v>
      </c>
      <c r="D8" s="54">
        <v>40495573</v>
      </c>
      <c r="E8" s="27">
        <v>31903460</v>
      </c>
      <c r="F8" s="27">
        <v>68271434</v>
      </c>
      <c r="G8" s="27">
        <v>28198640</v>
      </c>
      <c r="H8" s="10">
        <v>44853727</v>
      </c>
    </row>
    <row r="9" spans="1:8" x14ac:dyDescent="0.25">
      <c r="A9" s="5">
        <v>4</v>
      </c>
      <c r="B9" s="32" t="s">
        <v>7</v>
      </c>
      <c r="C9" s="58">
        <f t="shared" si="0"/>
        <v>0</v>
      </c>
      <c r="D9" s="45">
        <f>D10</f>
        <v>0</v>
      </c>
      <c r="E9" s="8">
        <f>E10</f>
        <v>0</v>
      </c>
      <c r="F9" s="8">
        <f>F10</f>
        <v>0</v>
      </c>
      <c r="G9" s="8">
        <f>G10</f>
        <v>0</v>
      </c>
      <c r="H9" s="8">
        <f>H10</f>
        <v>0</v>
      </c>
    </row>
    <row r="10" spans="1:8" ht="26.4" x14ac:dyDescent="0.25">
      <c r="A10" s="5">
        <v>5</v>
      </c>
      <c r="B10" s="32" t="s">
        <v>8</v>
      </c>
      <c r="C10" s="58">
        <f t="shared" si="0"/>
        <v>0</v>
      </c>
      <c r="D10" s="39"/>
      <c r="E10" s="6"/>
      <c r="F10" s="6"/>
      <c r="G10" s="6"/>
      <c r="H10" s="6"/>
    </row>
    <row r="11" spans="1:8" x14ac:dyDescent="0.25">
      <c r="A11" s="5">
        <v>6</v>
      </c>
      <c r="B11" s="32" t="s">
        <v>9</v>
      </c>
      <c r="C11" s="58">
        <f t="shared" si="0"/>
        <v>2700000</v>
      </c>
      <c r="D11" s="45">
        <f>D12</f>
        <v>2700000</v>
      </c>
      <c r="E11" s="8">
        <f>E12</f>
        <v>0</v>
      </c>
      <c r="F11" s="8">
        <f>F12</f>
        <v>0</v>
      </c>
      <c r="G11" s="8">
        <f>G12</f>
        <v>0</v>
      </c>
      <c r="H11" s="8">
        <f>H12</f>
        <v>0</v>
      </c>
    </row>
    <row r="12" spans="1:8" ht="18.75" customHeight="1" x14ac:dyDescent="0.25">
      <c r="A12" s="5">
        <v>7</v>
      </c>
      <c r="B12" s="32" t="s">
        <v>10</v>
      </c>
      <c r="C12" s="58">
        <f t="shared" si="0"/>
        <v>2700000</v>
      </c>
      <c r="D12" s="45">
        <v>2700000</v>
      </c>
      <c r="E12" s="8"/>
      <c r="F12" s="8"/>
      <c r="G12" s="8"/>
      <c r="H12" s="8"/>
    </row>
    <row r="13" spans="1:8" x14ac:dyDescent="0.25">
      <c r="A13" s="5">
        <v>8</v>
      </c>
      <c r="B13" s="32" t="s">
        <v>11</v>
      </c>
      <c r="C13" s="58">
        <f t="shared" si="0"/>
        <v>9300000</v>
      </c>
      <c r="D13" s="45">
        <f>SUM(D14:D16)</f>
        <v>9300000</v>
      </c>
      <c r="E13" s="8">
        <f>SUM(E14:E16)</f>
        <v>0</v>
      </c>
      <c r="F13" s="8">
        <f>SUM(F14:F16)</f>
        <v>0</v>
      </c>
      <c r="G13" s="8">
        <f>SUM(G14:G16)</f>
        <v>0</v>
      </c>
      <c r="H13" s="8">
        <f>SUM(H14:H16)</f>
        <v>0</v>
      </c>
    </row>
    <row r="14" spans="1:8" x14ac:dyDescent="0.25">
      <c r="A14" s="5">
        <v>9</v>
      </c>
      <c r="B14" s="32" t="s">
        <v>12</v>
      </c>
      <c r="C14" s="58">
        <f t="shared" si="0"/>
        <v>900000</v>
      </c>
      <c r="D14" s="39">
        <v>900000</v>
      </c>
      <c r="E14" s="6"/>
      <c r="F14" s="6"/>
      <c r="G14" s="6"/>
      <c r="H14" s="6"/>
    </row>
    <row r="15" spans="1:8" x14ac:dyDescent="0.25">
      <c r="A15" s="5">
        <v>10</v>
      </c>
      <c r="B15" s="32" t="s">
        <v>13</v>
      </c>
      <c r="C15" s="58">
        <f t="shared" si="0"/>
        <v>8400000</v>
      </c>
      <c r="D15" s="39">
        <v>8400000</v>
      </c>
      <c r="E15" s="6"/>
      <c r="F15" s="6"/>
      <c r="G15" s="6"/>
      <c r="H15" s="6"/>
    </row>
    <row r="16" spans="1:8" x14ac:dyDescent="0.25">
      <c r="A16" s="5">
        <v>11</v>
      </c>
      <c r="B16" s="32" t="s">
        <v>14</v>
      </c>
      <c r="C16" s="58">
        <f t="shared" si="0"/>
        <v>0</v>
      </c>
      <c r="D16" s="39"/>
      <c r="E16" s="6"/>
      <c r="F16" s="6"/>
      <c r="G16" s="6"/>
      <c r="H16" s="6"/>
    </row>
    <row r="17" spans="1:8" x14ac:dyDescent="0.25">
      <c r="A17" s="5">
        <v>12</v>
      </c>
      <c r="B17" s="50" t="s">
        <v>15</v>
      </c>
      <c r="C17" s="58">
        <f t="shared" si="0"/>
        <v>12000000</v>
      </c>
      <c r="D17" s="53">
        <f>D9+D11+D13</f>
        <v>12000000</v>
      </c>
      <c r="E17" s="10">
        <f>E9+E11+E13</f>
        <v>0</v>
      </c>
      <c r="F17" s="10">
        <f>F9+F11+F13</f>
        <v>0</v>
      </c>
      <c r="G17" s="10">
        <f>G9+G11+G13</f>
        <v>0</v>
      </c>
      <c r="H17" s="10">
        <f>H9+H11+H13</f>
        <v>0</v>
      </c>
    </row>
    <row r="18" spans="1:8" x14ac:dyDescent="0.25">
      <c r="A18" s="5">
        <v>13</v>
      </c>
      <c r="B18" s="32" t="s">
        <v>16</v>
      </c>
      <c r="C18" s="58">
        <f t="shared" si="0"/>
        <v>780000</v>
      </c>
      <c r="D18" s="39">
        <v>780000</v>
      </c>
      <c r="E18" s="6"/>
      <c r="F18" s="6"/>
      <c r="G18" s="6"/>
      <c r="H18" s="6"/>
    </row>
    <row r="19" spans="1:8" ht="26.4" x14ac:dyDescent="0.25">
      <c r="A19" s="5">
        <v>14</v>
      </c>
      <c r="B19" s="32" t="s">
        <v>17</v>
      </c>
      <c r="C19" s="58">
        <f t="shared" si="0"/>
        <v>149600192</v>
      </c>
      <c r="D19" s="41">
        <f>SUM(D20:D23)</f>
        <v>148857492</v>
      </c>
      <c r="E19" s="7">
        <f>SUM(E20:E23)</f>
        <v>0</v>
      </c>
      <c r="F19" s="7">
        <f>SUM(F20:F23)</f>
        <v>742700</v>
      </c>
      <c r="G19" s="7">
        <f>SUM(G20:G23)</f>
        <v>0</v>
      </c>
      <c r="H19" s="7">
        <f>SUM(H20:H23)</f>
        <v>0</v>
      </c>
    </row>
    <row r="20" spans="1:8" ht="16.5" customHeight="1" x14ac:dyDescent="0.25">
      <c r="A20" s="5">
        <v>15</v>
      </c>
      <c r="B20" s="32" t="s">
        <v>18</v>
      </c>
      <c r="C20" s="58">
        <f t="shared" si="0"/>
        <v>500000</v>
      </c>
      <c r="D20" s="39">
        <v>500000</v>
      </c>
      <c r="E20" s="6"/>
      <c r="F20" s="6"/>
      <c r="G20" s="6"/>
      <c r="H20" s="6"/>
    </row>
    <row r="21" spans="1:8" ht="16.5" customHeight="1" x14ac:dyDescent="0.25">
      <c r="A21" s="5">
        <v>16</v>
      </c>
      <c r="B21" s="32" t="s">
        <v>19</v>
      </c>
      <c r="C21" s="58">
        <f t="shared" si="0"/>
        <v>742700</v>
      </c>
      <c r="D21" s="39"/>
      <c r="E21" s="6"/>
      <c r="F21" s="6">
        <v>742700</v>
      </c>
      <c r="G21" s="6"/>
      <c r="H21" s="6"/>
    </row>
    <row r="22" spans="1:8" ht="18" customHeight="1" x14ac:dyDescent="0.25">
      <c r="A22" s="5">
        <v>17</v>
      </c>
      <c r="B22" s="32" t="s">
        <v>20</v>
      </c>
      <c r="C22" s="58">
        <f t="shared" si="0"/>
        <v>0</v>
      </c>
      <c r="D22" s="39"/>
      <c r="E22" s="6"/>
      <c r="F22" s="6"/>
      <c r="G22" s="6"/>
      <c r="H22" s="6"/>
    </row>
    <row r="23" spans="1:8" x14ac:dyDescent="0.25">
      <c r="A23" s="5">
        <v>18</v>
      </c>
      <c r="B23" s="32" t="s">
        <v>21</v>
      </c>
      <c r="C23" s="58">
        <f t="shared" si="0"/>
        <v>148357492</v>
      </c>
      <c r="D23" s="39">
        <v>148357492</v>
      </c>
      <c r="E23" s="6"/>
      <c r="F23" s="6"/>
      <c r="G23" s="6"/>
      <c r="H23" s="6"/>
    </row>
    <row r="24" spans="1:8" ht="26.4" x14ac:dyDescent="0.25">
      <c r="A24" s="5">
        <v>19</v>
      </c>
      <c r="B24" s="32" t="s">
        <v>22</v>
      </c>
      <c r="C24" s="58">
        <f t="shared" si="0"/>
        <v>6360000</v>
      </c>
      <c r="D24" s="39">
        <v>6360000</v>
      </c>
      <c r="E24" s="6"/>
      <c r="F24" s="6"/>
      <c r="G24" s="6"/>
      <c r="H24" s="6"/>
    </row>
    <row r="25" spans="1:8" x14ac:dyDescent="0.25">
      <c r="A25" s="5">
        <v>20</v>
      </c>
      <c r="B25" s="32" t="s">
        <v>23</v>
      </c>
      <c r="C25" s="58">
        <f t="shared" si="0"/>
        <v>126096387</v>
      </c>
      <c r="D25" s="39">
        <v>126096387</v>
      </c>
      <c r="E25" s="6"/>
      <c r="F25" s="6"/>
      <c r="G25" s="6"/>
      <c r="H25" s="6"/>
    </row>
    <row r="26" spans="1:8" x14ac:dyDescent="0.25">
      <c r="A26" s="5">
        <v>21</v>
      </c>
      <c r="B26" s="50" t="s">
        <v>24</v>
      </c>
      <c r="C26" s="58">
        <f t="shared" si="0"/>
        <v>282836579</v>
      </c>
      <c r="D26" s="53">
        <f>D18+D19+D24+D25</f>
        <v>282093879</v>
      </c>
      <c r="E26" s="10">
        <f>E18+E19+E24+E25</f>
        <v>0</v>
      </c>
      <c r="F26" s="10">
        <f>F18+F19+F24+F25</f>
        <v>742700</v>
      </c>
      <c r="G26" s="10">
        <f>G18+G19+G24+G25</f>
        <v>0</v>
      </c>
      <c r="H26" s="10">
        <f>H18+H19+H24+H25</f>
        <v>0</v>
      </c>
    </row>
    <row r="27" spans="1:8" x14ac:dyDescent="0.25">
      <c r="A27" s="5">
        <v>22</v>
      </c>
      <c r="B27" s="32" t="s">
        <v>25</v>
      </c>
      <c r="C27" s="58">
        <f t="shared" si="0"/>
        <v>2381102</v>
      </c>
      <c r="D27" s="39">
        <v>1181102</v>
      </c>
      <c r="E27" s="6">
        <v>1000000</v>
      </c>
      <c r="F27" s="6">
        <v>200000</v>
      </c>
      <c r="G27" s="6"/>
      <c r="H27" s="6"/>
    </row>
    <row r="28" spans="1:8" x14ac:dyDescent="0.25">
      <c r="A28" s="5">
        <v>23</v>
      </c>
      <c r="B28" s="32" t="s">
        <v>26</v>
      </c>
      <c r="C28" s="58">
        <f t="shared" si="0"/>
        <v>11101574</v>
      </c>
      <c r="D28" s="39">
        <v>11101574</v>
      </c>
      <c r="E28" s="6"/>
      <c r="F28" s="6"/>
      <c r="G28" s="6"/>
      <c r="H28" s="6"/>
    </row>
    <row r="29" spans="1:8" x14ac:dyDescent="0.25">
      <c r="A29" s="5">
        <v>24</v>
      </c>
      <c r="B29" s="32" t="s">
        <v>27</v>
      </c>
      <c r="C29" s="58">
        <f t="shared" si="0"/>
        <v>3350000</v>
      </c>
      <c r="D29" s="39">
        <v>90000</v>
      </c>
      <c r="E29" s="6">
        <v>3000000</v>
      </c>
      <c r="F29" s="6">
        <v>260000</v>
      </c>
      <c r="G29" s="6"/>
      <c r="H29" s="6"/>
    </row>
    <row r="30" spans="1:8" x14ac:dyDescent="0.25">
      <c r="A30" s="5">
        <v>25</v>
      </c>
      <c r="B30" s="32" t="s">
        <v>28</v>
      </c>
      <c r="C30" s="58">
        <f t="shared" si="0"/>
        <v>5052333</v>
      </c>
      <c r="D30" s="39">
        <v>1861333</v>
      </c>
      <c r="E30" s="6">
        <v>200000</v>
      </c>
      <c r="F30" s="6">
        <v>1820000</v>
      </c>
      <c r="G30" s="6">
        <v>791000</v>
      </c>
      <c r="H30" s="6">
        <v>380000</v>
      </c>
    </row>
    <row r="31" spans="1:8" ht="26.4" x14ac:dyDescent="0.25">
      <c r="A31" s="5">
        <v>26</v>
      </c>
      <c r="B31" s="32" t="s">
        <v>29</v>
      </c>
      <c r="C31" s="58">
        <f t="shared" si="0"/>
        <v>5778935</v>
      </c>
      <c r="D31" s="39">
        <v>3843185</v>
      </c>
      <c r="E31" s="6">
        <v>1134000</v>
      </c>
      <c r="F31" s="6">
        <f>(SUM(F27:F30)*0.27)</f>
        <v>615600</v>
      </c>
      <c r="G31" s="6">
        <v>83550</v>
      </c>
      <c r="H31" s="6">
        <v>102600</v>
      </c>
    </row>
    <row r="32" spans="1:8" x14ac:dyDescent="0.25">
      <c r="A32" s="5">
        <v>27</v>
      </c>
      <c r="B32" s="50" t="s">
        <v>30</v>
      </c>
      <c r="C32" s="58">
        <f t="shared" si="0"/>
        <v>27663944</v>
      </c>
      <c r="D32" s="53">
        <f>SUM(D27:D31)</f>
        <v>18077194</v>
      </c>
      <c r="E32" s="10">
        <f>SUM(E27:E31)</f>
        <v>5334000</v>
      </c>
      <c r="F32" s="10">
        <f>SUM(F27:F31)</f>
        <v>2895600</v>
      </c>
      <c r="G32" s="10">
        <f>SUM(G27:G31)</f>
        <v>874550</v>
      </c>
      <c r="H32" s="10">
        <f>SUM(H27:H31)</f>
        <v>482600</v>
      </c>
    </row>
    <row r="33" spans="1:8" x14ac:dyDescent="0.25">
      <c r="A33" s="5">
        <v>28</v>
      </c>
      <c r="B33" s="32" t="s">
        <v>31</v>
      </c>
      <c r="C33" s="58">
        <f t="shared" si="0"/>
        <v>200188081</v>
      </c>
      <c r="D33" s="39">
        <v>200188081</v>
      </c>
      <c r="E33" s="6"/>
      <c r="F33" s="6"/>
      <c r="G33" s="6"/>
      <c r="H33" s="6"/>
    </row>
    <row r="34" spans="1:8" x14ac:dyDescent="0.25">
      <c r="A34" s="5">
        <v>29</v>
      </c>
      <c r="B34" s="32" t="s">
        <v>32</v>
      </c>
      <c r="C34" s="58">
        <f t="shared" si="0"/>
        <v>100000</v>
      </c>
      <c r="D34" s="39"/>
      <c r="E34" s="6">
        <v>100000</v>
      </c>
      <c r="F34" s="6"/>
      <c r="G34" s="6"/>
      <c r="H34" s="6"/>
    </row>
    <row r="35" spans="1:8" x14ac:dyDescent="0.25">
      <c r="A35" s="5">
        <v>30</v>
      </c>
      <c r="B35" s="32" t="s">
        <v>33</v>
      </c>
      <c r="C35" s="58">
        <f t="shared" si="0"/>
        <v>320000</v>
      </c>
      <c r="D35" s="39"/>
      <c r="E35" s="6"/>
      <c r="F35" s="6">
        <v>200000</v>
      </c>
      <c r="G35" s="6"/>
      <c r="H35" s="6">
        <v>120000</v>
      </c>
    </row>
    <row r="36" spans="1:8" ht="26.4" x14ac:dyDescent="0.25">
      <c r="A36" s="5">
        <v>31</v>
      </c>
      <c r="B36" s="32" t="s">
        <v>34</v>
      </c>
      <c r="C36" s="58">
        <f t="shared" si="0"/>
        <v>53904982</v>
      </c>
      <c r="D36" s="39">
        <v>53791582</v>
      </c>
      <c r="E36" s="6">
        <v>27000</v>
      </c>
      <c r="F36" s="6">
        <v>54000</v>
      </c>
      <c r="G36" s="6">
        <f>(SUM(G33:G35))*0.27</f>
        <v>0</v>
      </c>
      <c r="H36" s="6">
        <v>32400</v>
      </c>
    </row>
    <row r="37" spans="1:8" x14ac:dyDescent="0.25">
      <c r="A37" s="5">
        <v>32</v>
      </c>
      <c r="B37" s="50" t="s">
        <v>35</v>
      </c>
      <c r="C37" s="58">
        <f t="shared" si="0"/>
        <v>254513063</v>
      </c>
      <c r="D37" s="53">
        <f>SUM(D33:D36)</f>
        <v>253979663</v>
      </c>
      <c r="E37" s="53">
        <f>SUM(E33:E36)</f>
        <v>127000</v>
      </c>
      <c r="F37" s="53">
        <f>SUM(F33:F36)</f>
        <v>254000</v>
      </c>
      <c r="G37" s="53">
        <f>SUM(G33:G36)</f>
        <v>0</v>
      </c>
      <c r="H37" s="53">
        <f>SUM(H33:H36)</f>
        <v>152400</v>
      </c>
    </row>
    <row r="38" spans="1:8" ht="26.4" x14ac:dyDescent="0.25">
      <c r="A38" s="5">
        <v>33</v>
      </c>
      <c r="B38" s="32" t="s">
        <v>36</v>
      </c>
      <c r="C38" s="58">
        <f t="shared" si="0"/>
        <v>0</v>
      </c>
      <c r="D38" s="45">
        <f>SUM(D39:D41)</f>
        <v>0</v>
      </c>
      <c r="E38" s="8">
        <f>SUM(E39:E41)</f>
        <v>0</v>
      </c>
      <c r="F38" s="8">
        <f>SUM(F39:F41)</f>
        <v>0</v>
      </c>
      <c r="G38" s="8">
        <f>SUM(G39:G41)</f>
        <v>0</v>
      </c>
      <c r="H38" s="8">
        <f>SUM(H39:H41)</f>
        <v>0</v>
      </c>
    </row>
    <row r="39" spans="1:8" x14ac:dyDescent="0.25">
      <c r="A39" s="5">
        <v>34</v>
      </c>
      <c r="B39" s="32" t="s">
        <v>37</v>
      </c>
      <c r="C39" s="58">
        <f t="shared" si="0"/>
        <v>0</v>
      </c>
      <c r="D39" s="39"/>
      <c r="E39" s="6"/>
      <c r="F39" s="6"/>
      <c r="G39" s="6"/>
      <c r="H39" s="6"/>
    </row>
    <row r="40" spans="1:8" x14ac:dyDescent="0.25">
      <c r="A40" s="5">
        <v>35</v>
      </c>
      <c r="B40" s="32" t="s">
        <v>38</v>
      </c>
      <c r="C40" s="58">
        <f t="shared" si="0"/>
        <v>0</v>
      </c>
      <c r="D40" s="39"/>
      <c r="E40" s="6"/>
      <c r="F40" s="6"/>
      <c r="G40" s="6"/>
      <c r="H40" s="6"/>
    </row>
    <row r="41" spans="1:8" ht="26.4" x14ac:dyDescent="0.25">
      <c r="A41" s="5">
        <v>36</v>
      </c>
      <c r="B41" s="32" t="s">
        <v>39</v>
      </c>
      <c r="C41" s="58">
        <f t="shared" si="0"/>
        <v>0</v>
      </c>
      <c r="D41" s="39"/>
      <c r="E41" s="6"/>
      <c r="F41" s="6"/>
      <c r="G41" s="6"/>
      <c r="H41" s="6"/>
    </row>
    <row r="42" spans="1:8" x14ac:dyDescent="0.25">
      <c r="A42" s="5">
        <v>37</v>
      </c>
      <c r="B42" s="50" t="s">
        <v>40</v>
      </c>
      <c r="C42" s="58">
        <f t="shared" si="0"/>
        <v>0</v>
      </c>
      <c r="D42" s="53">
        <f>D38</f>
        <v>0</v>
      </c>
      <c r="E42" s="10">
        <f>E38</f>
        <v>0</v>
      </c>
      <c r="F42" s="10">
        <f>F38</f>
        <v>0</v>
      </c>
      <c r="G42" s="10">
        <f>G38</f>
        <v>0</v>
      </c>
      <c r="H42" s="10">
        <f>H38</f>
        <v>0</v>
      </c>
    </row>
    <row r="43" spans="1:8" x14ac:dyDescent="0.25">
      <c r="A43" s="5">
        <v>38</v>
      </c>
      <c r="B43" s="36" t="s">
        <v>41</v>
      </c>
      <c r="C43" s="58">
        <f t="shared" si="0"/>
        <v>1206570279</v>
      </c>
      <c r="D43" s="55">
        <f>D6+D7+D8+D17+D26+D32+D37+D42</f>
        <v>649231458</v>
      </c>
      <c r="E43" s="11">
        <f>E6+E7+E8+E17+E26+E32+E37+E42</f>
        <v>172054094</v>
      </c>
      <c r="F43" s="11">
        <f>F6+F7+F8+F17+F26+F32+F37+F42</f>
        <v>189407814</v>
      </c>
      <c r="G43" s="11">
        <f>G6+G7+G8+G17+G26+G32+G37+G42</f>
        <v>54969820</v>
      </c>
      <c r="H43" s="11">
        <f>H6+H7+H8+H17+H26+H32+H37+H42</f>
        <v>140907093</v>
      </c>
    </row>
    <row r="44" spans="1:8" ht="26.4" x14ac:dyDescent="0.25">
      <c r="A44" s="5">
        <v>39</v>
      </c>
      <c r="B44" s="32" t="s">
        <v>42</v>
      </c>
      <c r="C44" s="58">
        <f t="shared" si="0"/>
        <v>11433848</v>
      </c>
      <c r="D44" s="39">
        <v>11433848</v>
      </c>
      <c r="E44" s="6"/>
      <c r="F44" s="6"/>
      <c r="G44" s="6"/>
      <c r="H44" s="6"/>
    </row>
    <row r="45" spans="1:8" ht="26.4" x14ac:dyDescent="0.25">
      <c r="A45" s="5">
        <v>40</v>
      </c>
      <c r="B45" s="32" t="s">
        <v>43</v>
      </c>
      <c r="C45" s="58">
        <f t="shared" si="0"/>
        <v>475776396</v>
      </c>
      <c r="D45" s="39">
        <f>'1'!C69</f>
        <v>475776396</v>
      </c>
      <c r="E45" s="6"/>
      <c r="F45" s="6"/>
      <c r="G45" s="6"/>
      <c r="H45" s="6"/>
    </row>
    <row r="46" spans="1:8" x14ac:dyDescent="0.25">
      <c r="A46" s="5">
        <v>41</v>
      </c>
      <c r="B46" s="32" t="s">
        <v>44</v>
      </c>
      <c r="C46" s="58">
        <f t="shared" si="0"/>
        <v>487210244</v>
      </c>
      <c r="D46" s="45">
        <f>SUM(D44:D45)</f>
        <v>487210244</v>
      </c>
      <c r="E46" s="8">
        <f>SUM(E44:E45)</f>
        <v>0</v>
      </c>
      <c r="F46" s="8">
        <f>SUM(F44:F45)</f>
        <v>0</v>
      </c>
      <c r="G46" s="8">
        <f>SUM(G44:G45)</f>
        <v>0</v>
      </c>
      <c r="H46" s="8">
        <f>SUM(H44:H45)</f>
        <v>0</v>
      </c>
    </row>
    <row r="47" spans="1:8" ht="13.8" thickBot="1" x14ac:dyDescent="0.3">
      <c r="A47" s="5">
        <v>42</v>
      </c>
      <c r="B47" s="37" t="s">
        <v>45</v>
      </c>
      <c r="C47" s="58">
        <f t="shared" si="0"/>
        <v>487210244</v>
      </c>
      <c r="D47" s="56">
        <f>D46</f>
        <v>487210244</v>
      </c>
      <c r="E47" s="12">
        <f>E46</f>
        <v>0</v>
      </c>
      <c r="F47" s="12">
        <f>F46</f>
        <v>0</v>
      </c>
      <c r="G47" s="12">
        <f>G46</f>
        <v>0</v>
      </c>
      <c r="H47" s="12">
        <f>H46</f>
        <v>0</v>
      </c>
    </row>
    <row r="48" spans="1:8" ht="14.4" thickTop="1" thickBot="1" x14ac:dyDescent="0.3">
      <c r="A48" s="5">
        <v>43</v>
      </c>
      <c r="B48" s="52" t="s">
        <v>46</v>
      </c>
      <c r="C48" s="59">
        <f t="shared" si="0"/>
        <v>1693780523</v>
      </c>
      <c r="D48" s="23">
        <f>D43+D47</f>
        <v>1136441702</v>
      </c>
      <c r="E48" s="13">
        <f>E43+E47</f>
        <v>172054094</v>
      </c>
      <c r="F48" s="13">
        <f>F43+F47</f>
        <v>189407814</v>
      </c>
      <c r="G48" s="13">
        <f>G43+G47</f>
        <v>54969820</v>
      </c>
      <c r="H48" s="13">
        <f>H43+H47</f>
        <v>140907093</v>
      </c>
    </row>
    <row r="49" ht="13.8" thickTop="1" x14ac:dyDescent="0.25"/>
  </sheetData>
  <phoneticPr fontId="57" type="noConversion"/>
  <pageMargins left="0.35433070866141736" right="0.35433070866141736" top="0.19685039370078741" bottom="0.19685039370078741" header="0.51181102362204722" footer="0.51181102362204722"/>
  <pageSetup scale="75" orientation="landscape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>
      <selection activeCell="C2" sqref="C2"/>
    </sheetView>
  </sheetViews>
  <sheetFormatPr defaultColWidth="13.5546875" defaultRowHeight="14.4" x14ac:dyDescent="0.3"/>
  <cols>
    <col min="1" max="1" width="5.6640625" style="620" customWidth="1"/>
    <col min="2" max="2" width="57" style="620" customWidth="1"/>
    <col min="3" max="3" width="18.88671875" style="620" customWidth="1"/>
    <col min="4" max="4" width="17.33203125" style="620" customWidth="1"/>
    <col min="5" max="5" width="14.33203125" style="620" customWidth="1"/>
    <col min="6" max="7" width="17.109375" style="620" customWidth="1"/>
    <col min="8" max="253" width="9.109375" style="620" customWidth="1"/>
    <col min="254" max="254" width="5.6640625" style="620" customWidth="1"/>
    <col min="255" max="255" width="57" style="620" customWidth="1"/>
    <col min="256" max="256" width="12.109375" style="620" customWidth="1"/>
    <col min="257" max="16384" width="13.5546875" style="620"/>
  </cols>
  <sheetData>
    <row r="1" spans="1:7" ht="17.399999999999999" x14ac:dyDescent="0.3">
      <c r="A1" s="618"/>
      <c r="B1" s="619" t="s">
        <v>0</v>
      </c>
      <c r="C1" s="214" t="s">
        <v>208</v>
      </c>
    </row>
    <row r="2" spans="1:7" ht="18" x14ac:dyDescent="0.35">
      <c r="A2" s="621"/>
      <c r="B2" s="622" t="s">
        <v>183</v>
      </c>
      <c r="C2" s="623" t="s">
        <v>847</v>
      </c>
    </row>
    <row r="3" spans="1:7" ht="15.6" x14ac:dyDescent="0.3">
      <c r="A3" s="618"/>
      <c r="B3" s="621" t="s">
        <v>121</v>
      </c>
      <c r="C3" s="214" t="s">
        <v>232</v>
      </c>
    </row>
    <row r="4" spans="1:7" ht="15.6" x14ac:dyDescent="0.3">
      <c r="A4" s="618"/>
      <c r="B4" s="618"/>
      <c r="C4" s="618"/>
    </row>
    <row r="5" spans="1:7" ht="15.6" x14ac:dyDescent="0.3">
      <c r="A5" s="624" t="s">
        <v>209</v>
      </c>
      <c r="B5" s="624"/>
      <c r="C5" s="625" t="s">
        <v>210</v>
      </c>
      <c r="D5" s="625" t="s">
        <v>853</v>
      </c>
      <c r="E5" s="625" t="s">
        <v>854</v>
      </c>
      <c r="F5" s="625" t="s">
        <v>855</v>
      </c>
      <c r="G5" s="625" t="s">
        <v>856</v>
      </c>
    </row>
    <row r="6" spans="1:7" ht="15.6" x14ac:dyDescent="0.3">
      <c r="A6" s="626">
        <v>1</v>
      </c>
      <c r="B6" s="627" t="s">
        <v>231</v>
      </c>
      <c r="C6" s="628">
        <v>194762848</v>
      </c>
      <c r="D6" s="628">
        <v>182762848</v>
      </c>
      <c r="E6" s="628">
        <v>3890018</v>
      </c>
      <c r="F6" s="628">
        <f>D6+E6</f>
        <v>186652866</v>
      </c>
      <c r="G6" s="628"/>
    </row>
    <row r="7" spans="1:7" ht="15.6" x14ac:dyDescent="0.3">
      <c r="A7" s="626">
        <v>2</v>
      </c>
      <c r="B7" s="626" t="s">
        <v>211</v>
      </c>
      <c r="C7" s="628">
        <v>49983339</v>
      </c>
      <c r="D7" s="628">
        <v>61983339</v>
      </c>
      <c r="E7" s="628">
        <v>1330935</v>
      </c>
      <c r="F7" s="628">
        <f t="shared" ref="F7:F27" si="0">D7+E7</f>
        <v>63314274</v>
      </c>
      <c r="G7" s="628"/>
    </row>
    <row r="8" spans="1:7" ht="15.6" x14ac:dyDescent="0.3">
      <c r="A8" s="626">
        <v>3</v>
      </c>
      <c r="B8" s="626" t="s">
        <v>212</v>
      </c>
      <c r="C8" s="628">
        <v>416162</v>
      </c>
      <c r="D8" s="628">
        <v>416162</v>
      </c>
      <c r="E8" s="628"/>
      <c r="F8" s="628">
        <f t="shared" si="0"/>
        <v>416162</v>
      </c>
      <c r="G8" s="628">
        <v>399125</v>
      </c>
    </row>
    <row r="9" spans="1:7" ht="15.6" x14ac:dyDescent="0.3">
      <c r="A9" s="626">
        <v>4</v>
      </c>
      <c r="B9" s="629" t="s">
        <v>213</v>
      </c>
      <c r="C9" s="630">
        <v>254000</v>
      </c>
      <c r="D9" s="630">
        <v>254000</v>
      </c>
      <c r="E9" s="628"/>
      <c r="F9" s="628">
        <f t="shared" si="0"/>
        <v>254000</v>
      </c>
      <c r="G9" s="630"/>
    </row>
    <row r="10" spans="1:7" ht="15.6" x14ac:dyDescent="0.3">
      <c r="A10" s="626">
        <v>5</v>
      </c>
      <c r="B10" s="626" t="s">
        <v>235</v>
      </c>
      <c r="C10" s="628">
        <v>203200</v>
      </c>
      <c r="D10" s="628">
        <v>203200</v>
      </c>
      <c r="E10" s="628">
        <v>116315</v>
      </c>
      <c r="F10" s="628">
        <f t="shared" si="0"/>
        <v>319515</v>
      </c>
      <c r="G10" s="631">
        <v>319515</v>
      </c>
    </row>
    <row r="11" spans="1:7" ht="15.6" x14ac:dyDescent="0.3">
      <c r="A11" s="626">
        <v>6</v>
      </c>
      <c r="B11" s="629" t="s">
        <v>214</v>
      </c>
      <c r="C11" s="630">
        <v>127000</v>
      </c>
      <c r="D11" s="630">
        <v>127000</v>
      </c>
      <c r="E11" s="628"/>
      <c r="F11" s="628">
        <f t="shared" si="0"/>
        <v>127000</v>
      </c>
      <c r="G11" s="630"/>
    </row>
    <row r="12" spans="1:7" ht="15.6" x14ac:dyDescent="0.3">
      <c r="A12" s="626">
        <v>7</v>
      </c>
      <c r="B12" s="629" t="s">
        <v>857</v>
      </c>
      <c r="C12" s="630">
        <v>774446</v>
      </c>
      <c r="D12" s="630">
        <v>774446</v>
      </c>
      <c r="E12" s="628">
        <v>319999</v>
      </c>
      <c r="F12" s="628">
        <f t="shared" si="0"/>
        <v>1094445</v>
      </c>
      <c r="G12" s="631">
        <v>1094445</v>
      </c>
    </row>
    <row r="13" spans="1:7" ht="15.6" x14ac:dyDescent="0.3">
      <c r="A13" s="626">
        <v>8</v>
      </c>
      <c r="B13" s="629" t="s">
        <v>233</v>
      </c>
      <c r="C13" s="630">
        <v>340000</v>
      </c>
      <c r="D13" s="630">
        <v>340000</v>
      </c>
      <c r="E13" s="628"/>
      <c r="F13" s="628">
        <f t="shared" si="0"/>
        <v>340000</v>
      </c>
      <c r="G13" s="630"/>
    </row>
    <row r="14" spans="1:7" ht="15.6" x14ac:dyDescent="0.3">
      <c r="A14" s="626">
        <v>9</v>
      </c>
      <c r="B14" s="629" t="s">
        <v>234</v>
      </c>
      <c r="C14" s="630">
        <v>304800</v>
      </c>
      <c r="D14" s="630">
        <v>304800</v>
      </c>
      <c r="E14" s="628"/>
      <c r="F14" s="628">
        <f t="shared" si="0"/>
        <v>304800</v>
      </c>
      <c r="G14" s="630"/>
    </row>
    <row r="15" spans="1:7" ht="15.6" x14ac:dyDescent="0.3">
      <c r="A15" s="626">
        <v>10</v>
      </c>
      <c r="B15" s="218" t="s">
        <v>215</v>
      </c>
      <c r="C15" s="630">
        <v>1987093</v>
      </c>
      <c r="D15" s="630">
        <v>2087093</v>
      </c>
      <c r="E15" s="628"/>
      <c r="F15" s="628">
        <f t="shared" si="0"/>
        <v>2087093</v>
      </c>
      <c r="G15" s="630"/>
    </row>
    <row r="16" spans="1:7" ht="15.6" x14ac:dyDescent="0.3">
      <c r="A16" s="626">
        <v>11</v>
      </c>
      <c r="B16" s="629" t="s">
        <v>236</v>
      </c>
      <c r="C16" s="628">
        <v>3000000</v>
      </c>
      <c r="D16" s="628">
        <v>3890000</v>
      </c>
      <c r="E16" s="628"/>
      <c r="F16" s="628">
        <f t="shared" si="0"/>
        <v>3890000</v>
      </c>
      <c r="G16" s="628"/>
    </row>
    <row r="17" spans="1:7" ht="15.6" x14ac:dyDescent="0.3">
      <c r="A17" s="626">
        <v>12</v>
      </c>
      <c r="B17" s="626" t="s">
        <v>237</v>
      </c>
      <c r="C17" s="628">
        <v>1247775</v>
      </c>
      <c r="D17" s="628">
        <v>1247775</v>
      </c>
      <c r="E17" s="628"/>
      <c r="F17" s="628">
        <f t="shared" si="0"/>
        <v>1247775</v>
      </c>
      <c r="G17" s="628"/>
    </row>
    <row r="18" spans="1:7" ht="15.6" x14ac:dyDescent="0.3">
      <c r="A18" s="626">
        <v>13</v>
      </c>
      <c r="B18" s="626" t="s">
        <v>238</v>
      </c>
      <c r="C18" s="628">
        <v>960000</v>
      </c>
      <c r="D18" s="628">
        <v>960000</v>
      </c>
      <c r="E18" s="628"/>
      <c r="F18" s="628">
        <f t="shared" si="0"/>
        <v>960000</v>
      </c>
      <c r="G18" s="628">
        <v>320000</v>
      </c>
    </row>
    <row r="19" spans="1:7" ht="15.6" x14ac:dyDescent="0.3">
      <c r="A19" s="626">
        <v>14</v>
      </c>
      <c r="B19" s="626" t="s">
        <v>240</v>
      </c>
      <c r="C19" s="628">
        <v>152400</v>
      </c>
      <c r="D19" s="628">
        <v>152400</v>
      </c>
      <c r="E19" s="628"/>
      <c r="F19" s="628">
        <f t="shared" si="0"/>
        <v>152400</v>
      </c>
      <c r="G19" s="628"/>
    </row>
    <row r="20" spans="1:7" ht="15.6" x14ac:dyDescent="0.3">
      <c r="A20" s="626">
        <v>15</v>
      </c>
      <c r="B20" s="632" t="s">
        <v>858</v>
      </c>
      <c r="C20" s="628"/>
      <c r="D20" s="633">
        <v>5015000</v>
      </c>
      <c r="E20" s="628"/>
      <c r="F20" s="628">
        <f t="shared" si="0"/>
        <v>5015000</v>
      </c>
      <c r="G20" s="633"/>
    </row>
    <row r="21" spans="1:7" ht="15.6" x14ac:dyDescent="0.3">
      <c r="A21" s="626">
        <v>16</v>
      </c>
      <c r="B21" s="634" t="s">
        <v>859</v>
      </c>
      <c r="C21" s="628"/>
      <c r="D21" s="635">
        <v>480038</v>
      </c>
      <c r="E21" s="628"/>
      <c r="F21" s="628">
        <f t="shared" si="0"/>
        <v>480038</v>
      </c>
      <c r="G21" s="635"/>
    </row>
    <row r="22" spans="1:7" ht="15.6" x14ac:dyDescent="0.3">
      <c r="A22" s="626">
        <v>17</v>
      </c>
      <c r="B22" s="634" t="s">
        <v>860</v>
      </c>
      <c r="C22" s="628"/>
      <c r="D22" s="635">
        <v>1682750</v>
      </c>
      <c r="E22" s="628"/>
      <c r="F22" s="628">
        <f t="shared" si="0"/>
        <v>1682750</v>
      </c>
      <c r="G22" s="635"/>
    </row>
    <row r="23" spans="1:7" ht="15.6" x14ac:dyDescent="0.3">
      <c r="A23" s="626">
        <v>18</v>
      </c>
      <c r="B23" s="634" t="s">
        <v>861</v>
      </c>
      <c r="C23" s="628"/>
      <c r="D23" s="635">
        <v>3810000</v>
      </c>
      <c r="E23" s="628"/>
      <c r="F23" s="628">
        <f t="shared" si="0"/>
        <v>3810000</v>
      </c>
      <c r="G23" s="635"/>
    </row>
    <row r="24" spans="1:7" ht="15.6" x14ac:dyDescent="0.3">
      <c r="A24" s="626">
        <v>19</v>
      </c>
      <c r="B24" s="636" t="s">
        <v>862</v>
      </c>
      <c r="C24" s="628"/>
      <c r="D24" s="628">
        <v>370000</v>
      </c>
      <c r="E24" s="628"/>
      <c r="F24" s="628">
        <f t="shared" si="0"/>
        <v>370000</v>
      </c>
      <c r="G24" s="628"/>
    </row>
    <row r="25" spans="1:7" ht="15.6" x14ac:dyDescent="0.3">
      <c r="A25" s="626">
        <v>20</v>
      </c>
      <c r="B25" s="626" t="s">
        <v>235</v>
      </c>
      <c r="C25" s="628"/>
      <c r="D25" s="628">
        <v>110000</v>
      </c>
      <c r="E25" s="628">
        <v>-110000</v>
      </c>
      <c r="F25" s="628">
        <f t="shared" si="0"/>
        <v>0</v>
      </c>
      <c r="G25" s="628"/>
    </row>
    <row r="26" spans="1:7" ht="15.6" x14ac:dyDescent="0.3">
      <c r="A26" s="626">
        <v>21</v>
      </c>
      <c r="B26" s="626" t="s">
        <v>863</v>
      </c>
      <c r="C26" s="628"/>
      <c r="D26" s="628"/>
      <c r="E26" s="628">
        <v>320000</v>
      </c>
      <c r="F26" s="628">
        <f t="shared" si="0"/>
        <v>320000</v>
      </c>
      <c r="G26" s="628"/>
    </row>
    <row r="27" spans="1:7" ht="15.6" x14ac:dyDescent="0.3">
      <c r="A27" s="626">
        <v>22</v>
      </c>
      <c r="B27" s="626"/>
      <c r="C27" s="628"/>
      <c r="D27" s="628"/>
      <c r="E27" s="628"/>
      <c r="F27" s="628">
        <f t="shared" si="0"/>
        <v>0</v>
      </c>
      <c r="G27" s="628"/>
    </row>
    <row r="28" spans="1:7" ht="15.6" x14ac:dyDescent="0.3">
      <c r="A28" s="626">
        <v>23</v>
      </c>
      <c r="B28" s="624" t="s">
        <v>47</v>
      </c>
      <c r="C28" s="637">
        <f>SUM(C6:C27)</f>
        <v>254513063</v>
      </c>
      <c r="D28" s="637">
        <f>SUM(D6:D27)</f>
        <v>266970851</v>
      </c>
      <c r="E28" s="637">
        <f t="shared" ref="E28:G28" si="1">SUM(E6:E27)</f>
        <v>5867267</v>
      </c>
      <c r="F28" s="637">
        <f t="shared" si="1"/>
        <v>272838118</v>
      </c>
      <c r="G28" s="637">
        <f t="shared" si="1"/>
        <v>2133085</v>
      </c>
    </row>
  </sheetData>
  <phoneticPr fontId="57" type="noConversion"/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workbookViewId="0">
      <selection activeCell="C2" sqref="C2"/>
    </sheetView>
  </sheetViews>
  <sheetFormatPr defaultColWidth="9.109375" defaultRowHeight="14.4" x14ac:dyDescent="0.3"/>
  <cols>
    <col min="1" max="1" width="5.6640625" style="620" customWidth="1"/>
    <col min="2" max="2" width="55.6640625" style="620" customWidth="1"/>
    <col min="3" max="3" width="18.88671875" style="620" customWidth="1"/>
    <col min="4" max="4" width="18.6640625" style="620" customWidth="1"/>
    <col min="5" max="5" width="12.88671875" style="620" customWidth="1"/>
    <col min="6" max="6" width="19.33203125" style="620" customWidth="1"/>
    <col min="7" max="7" width="16.6640625" style="620" customWidth="1"/>
    <col min="8" max="16384" width="9.109375" style="620"/>
  </cols>
  <sheetData>
    <row r="1" spans="1:8" ht="17.399999999999999" x14ac:dyDescent="0.3">
      <c r="A1" s="618"/>
      <c r="B1" s="619" t="s">
        <v>0</v>
      </c>
      <c r="C1" s="214" t="s">
        <v>216</v>
      </c>
      <c r="D1" s="214"/>
      <c r="E1" s="214"/>
      <c r="F1" s="214"/>
      <c r="G1" s="214"/>
      <c r="H1" s="638"/>
    </row>
    <row r="2" spans="1:8" ht="18" x14ac:dyDescent="0.35">
      <c r="A2" s="621"/>
      <c r="B2" s="622" t="s">
        <v>183</v>
      </c>
      <c r="C2" s="623" t="s">
        <v>847</v>
      </c>
      <c r="D2" s="639"/>
      <c r="E2" s="639"/>
      <c r="F2" s="639"/>
      <c r="G2" s="639"/>
      <c r="H2" s="638"/>
    </row>
    <row r="3" spans="1:8" ht="15.6" x14ac:dyDescent="0.3">
      <c r="A3" s="618"/>
      <c r="B3" s="621" t="s">
        <v>121</v>
      </c>
      <c r="C3" s="214" t="s">
        <v>232</v>
      </c>
      <c r="D3" s="214"/>
      <c r="E3" s="214"/>
      <c r="F3" s="214"/>
      <c r="G3" s="214"/>
      <c r="H3" s="638"/>
    </row>
    <row r="4" spans="1:8" ht="15.6" x14ac:dyDescent="0.3">
      <c r="A4" s="618"/>
      <c r="B4" s="618"/>
      <c r="C4" s="618"/>
      <c r="D4" s="618"/>
      <c r="E4" s="618"/>
      <c r="F4" s="618"/>
      <c r="G4" s="618"/>
      <c r="H4" s="638"/>
    </row>
    <row r="5" spans="1:8" ht="15.6" x14ac:dyDescent="0.3">
      <c r="A5" s="624" t="s">
        <v>217</v>
      </c>
      <c r="B5" s="625"/>
      <c r="C5" s="625" t="s">
        <v>210</v>
      </c>
      <c r="D5" s="625" t="s">
        <v>853</v>
      </c>
      <c r="E5" s="625" t="s">
        <v>854</v>
      </c>
      <c r="F5" s="625" t="s">
        <v>864</v>
      </c>
      <c r="G5" s="625" t="s">
        <v>856</v>
      </c>
    </row>
    <row r="6" spans="1:8" ht="15.6" x14ac:dyDescent="0.3">
      <c r="A6" s="626">
        <v>1</v>
      </c>
      <c r="B6" s="627" t="s">
        <v>218</v>
      </c>
      <c r="C6" s="628">
        <v>3000000</v>
      </c>
      <c r="D6" s="628">
        <v>2000000</v>
      </c>
      <c r="E6" s="628"/>
      <c r="F6" s="628">
        <f>D6+E6</f>
        <v>2000000</v>
      </c>
      <c r="G6" s="628"/>
    </row>
    <row r="7" spans="1:8" ht="15.6" x14ac:dyDescent="0.3">
      <c r="A7" s="626">
        <v>2</v>
      </c>
      <c r="B7" s="626" t="s">
        <v>219</v>
      </c>
      <c r="C7" s="628">
        <v>499000</v>
      </c>
      <c r="D7" s="628">
        <v>499000</v>
      </c>
      <c r="E7" s="628"/>
      <c r="F7" s="628">
        <f t="shared" ref="F7:F43" si="0">D7+E7</f>
        <v>499000</v>
      </c>
      <c r="G7" s="628"/>
    </row>
    <row r="8" spans="1:8" ht="15.6" x14ac:dyDescent="0.3">
      <c r="A8" s="626">
        <v>3</v>
      </c>
      <c r="B8" s="216" t="s">
        <v>865</v>
      </c>
      <c r="C8" s="628">
        <v>127000</v>
      </c>
      <c r="D8" s="628">
        <v>327000</v>
      </c>
      <c r="E8" s="628"/>
      <c r="F8" s="628">
        <f t="shared" si="0"/>
        <v>327000</v>
      </c>
      <c r="G8" s="628"/>
    </row>
    <row r="9" spans="1:8" ht="15.6" x14ac:dyDescent="0.3">
      <c r="A9" s="626">
        <v>4</v>
      </c>
      <c r="B9" s="216" t="s">
        <v>220</v>
      </c>
      <c r="C9" s="628">
        <v>10000000</v>
      </c>
      <c r="D9" s="628">
        <v>10000000</v>
      </c>
      <c r="E9" s="628"/>
      <c r="F9" s="628">
        <f t="shared" si="0"/>
        <v>10000000</v>
      </c>
      <c r="G9" s="628"/>
    </row>
    <row r="10" spans="1:8" ht="15.6" x14ac:dyDescent="0.3">
      <c r="A10" s="626">
        <v>5</v>
      </c>
      <c r="B10" s="216" t="s">
        <v>248</v>
      </c>
      <c r="C10" s="628">
        <v>114300</v>
      </c>
      <c r="D10" s="628">
        <v>114300</v>
      </c>
      <c r="E10" s="628"/>
      <c r="F10" s="628">
        <f t="shared" si="0"/>
        <v>114300</v>
      </c>
      <c r="G10" s="628"/>
    </row>
    <row r="11" spans="1:8" ht="15.6" x14ac:dyDescent="0.3">
      <c r="A11" s="626">
        <v>6</v>
      </c>
      <c r="B11" s="216" t="s">
        <v>249</v>
      </c>
      <c r="C11" s="628">
        <v>36894</v>
      </c>
      <c r="D11" s="628">
        <v>36894</v>
      </c>
      <c r="E11" s="628"/>
      <c r="F11" s="628">
        <f t="shared" si="0"/>
        <v>36894</v>
      </c>
      <c r="G11" s="628">
        <v>29048</v>
      </c>
    </row>
    <row r="12" spans="1:8" ht="15.6" x14ac:dyDescent="0.3">
      <c r="A12" s="626">
        <v>7</v>
      </c>
      <c r="B12" s="629" t="s">
        <v>227</v>
      </c>
      <c r="C12" s="630">
        <v>1500000</v>
      </c>
      <c r="D12" s="630">
        <v>1500000</v>
      </c>
      <c r="E12" s="628"/>
      <c r="F12" s="628">
        <f t="shared" si="0"/>
        <v>1500000</v>
      </c>
      <c r="G12" s="628"/>
    </row>
    <row r="13" spans="1:8" ht="15.6" x14ac:dyDescent="0.3">
      <c r="A13" s="626">
        <v>8</v>
      </c>
      <c r="B13" s="629" t="s">
        <v>228</v>
      </c>
      <c r="C13" s="630">
        <v>1500000</v>
      </c>
      <c r="D13" s="630">
        <v>1500000</v>
      </c>
      <c r="E13" s="628"/>
      <c r="F13" s="628">
        <f t="shared" si="0"/>
        <v>1500000</v>
      </c>
      <c r="G13" s="628"/>
    </row>
    <row r="14" spans="1:8" ht="15.6" x14ac:dyDescent="0.3">
      <c r="A14" s="626">
        <v>9</v>
      </c>
      <c r="B14" s="626" t="s">
        <v>243</v>
      </c>
      <c r="C14" s="628">
        <v>600000</v>
      </c>
      <c r="D14" s="628">
        <v>949250</v>
      </c>
      <c r="E14" s="628"/>
      <c r="F14" s="628">
        <f t="shared" si="0"/>
        <v>949250</v>
      </c>
      <c r="G14" s="628"/>
    </row>
    <row r="15" spans="1:8" ht="15.6" x14ac:dyDescent="0.3">
      <c r="A15" s="626">
        <v>10</v>
      </c>
      <c r="B15" s="640" t="s">
        <v>230</v>
      </c>
      <c r="C15" s="628">
        <v>700000</v>
      </c>
      <c r="D15" s="628">
        <v>848151</v>
      </c>
      <c r="E15" s="628"/>
      <c r="F15" s="628">
        <f t="shared" si="0"/>
        <v>848151</v>
      </c>
      <c r="G15" s="628"/>
    </row>
    <row r="16" spans="1:8" ht="15.6" x14ac:dyDescent="0.3">
      <c r="A16" s="626">
        <v>11</v>
      </c>
      <c r="B16" s="217" t="s">
        <v>222</v>
      </c>
      <c r="C16" s="630">
        <v>254000</v>
      </c>
      <c r="D16" s="628">
        <v>254000</v>
      </c>
      <c r="E16" s="628"/>
      <c r="F16" s="628">
        <f t="shared" si="0"/>
        <v>254000</v>
      </c>
      <c r="G16" s="628">
        <v>69850</v>
      </c>
    </row>
    <row r="17" spans="1:7" ht="15.6" x14ac:dyDescent="0.3">
      <c r="A17" s="626">
        <v>12</v>
      </c>
      <c r="B17" s="217" t="s">
        <v>244</v>
      </c>
      <c r="C17" s="630">
        <v>762000</v>
      </c>
      <c r="D17" s="628">
        <v>887000</v>
      </c>
      <c r="E17" s="628"/>
      <c r="F17" s="628">
        <f t="shared" si="0"/>
        <v>887000</v>
      </c>
      <c r="G17" s="628">
        <v>69952</v>
      </c>
    </row>
    <row r="18" spans="1:7" ht="15.6" x14ac:dyDescent="0.3">
      <c r="A18" s="626">
        <v>13</v>
      </c>
      <c r="B18" s="629" t="s">
        <v>224</v>
      </c>
      <c r="C18" s="630">
        <v>330200</v>
      </c>
      <c r="D18" s="628">
        <v>330200</v>
      </c>
      <c r="E18" s="628"/>
      <c r="F18" s="628">
        <f t="shared" si="0"/>
        <v>330200</v>
      </c>
      <c r="G18" s="628">
        <v>5600</v>
      </c>
    </row>
    <row r="19" spans="1:7" ht="15.6" x14ac:dyDescent="0.3">
      <c r="A19" s="626">
        <v>14</v>
      </c>
      <c r="B19" s="629" t="s">
        <v>245</v>
      </c>
      <c r="C19" s="630">
        <v>254000</v>
      </c>
      <c r="D19" s="628">
        <v>449000</v>
      </c>
      <c r="E19" s="628"/>
      <c r="F19" s="628">
        <f t="shared" si="0"/>
        <v>449000</v>
      </c>
      <c r="G19" s="628"/>
    </row>
    <row r="20" spans="1:7" ht="15.6" x14ac:dyDescent="0.3">
      <c r="A20" s="626">
        <v>15</v>
      </c>
      <c r="B20" s="629" t="s">
        <v>247</v>
      </c>
      <c r="C20" s="630">
        <v>317500</v>
      </c>
      <c r="D20" s="628">
        <v>317500</v>
      </c>
      <c r="E20" s="628"/>
      <c r="F20" s="628">
        <f t="shared" si="0"/>
        <v>317500</v>
      </c>
      <c r="G20" s="628">
        <v>200000</v>
      </c>
    </row>
    <row r="21" spans="1:7" ht="15.6" x14ac:dyDescent="0.3">
      <c r="A21" s="626">
        <v>16</v>
      </c>
      <c r="B21" s="629" t="s">
        <v>246</v>
      </c>
      <c r="C21" s="630">
        <v>342900</v>
      </c>
      <c r="D21" s="628">
        <v>342900</v>
      </c>
      <c r="E21" s="628"/>
      <c r="F21" s="628">
        <f t="shared" si="0"/>
        <v>342900</v>
      </c>
      <c r="G21" s="628">
        <v>114300</v>
      </c>
    </row>
    <row r="22" spans="1:7" ht="15.6" x14ac:dyDescent="0.3">
      <c r="A22" s="626">
        <v>17</v>
      </c>
      <c r="B22" s="626" t="s">
        <v>229</v>
      </c>
      <c r="C22" s="628">
        <v>635000</v>
      </c>
      <c r="D22" s="628">
        <v>635000</v>
      </c>
      <c r="E22" s="628"/>
      <c r="F22" s="628">
        <f t="shared" si="0"/>
        <v>635000</v>
      </c>
      <c r="G22" s="628"/>
    </row>
    <row r="23" spans="1:7" ht="15.6" x14ac:dyDescent="0.3">
      <c r="A23" s="626">
        <v>18</v>
      </c>
      <c r="B23" s="217" t="s">
        <v>242</v>
      </c>
      <c r="C23" s="630">
        <v>254000</v>
      </c>
      <c r="D23" s="628">
        <v>514000</v>
      </c>
      <c r="E23" s="628"/>
      <c r="F23" s="628">
        <f t="shared" si="0"/>
        <v>514000</v>
      </c>
      <c r="G23" s="628"/>
    </row>
    <row r="24" spans="1:7" ht="15.6" x14ac:dyDescent="0.3">
      <c r="A24" s="626">
        <v>19</v>
      </c>
      <c r="B24" s="629" t="s">
        <v>223</v>
      </c>
      <c r="C24" s="630">
        <v>620550</v>
      </c>
      <c r="D24" s="628">
        <v>620550</v>
      </c>
      <c r="E24" s="628"/>
      <c r="F24" s="628">
        <f t="shared" si="0"/>
        <v>620550</v>
      </c>
      <c r="G24" s="628"/>
    </row>
    <row r="25" spans="1:7" ht="15.6" x14ac:dyDescent="0.3">
      <c r="A25" s="626">
        <v>20</v>
      </c>
      <c r="B25" s="629" t="s">
        <v>239</v>
      </c>
      <c r="C25" s="630">
        <v>254000</v>
      </c>
      <c r="D25" s="628">
        <v>254000</v>
      </c>
      <c r="E25" s="628"/>
      <c r="F25" s="628">
        <f t="shared" si="0"/>
        <v>254000</v>
      </c>
      <c r="G25" s="628"/>
    </row>
    <row r="26" spans="1:7" ht="15.6" x14ac:dyDescent="0.3">
      <c r="A26" s="626">
        <v>21</v>
      </c>
      <c r="B26" s="629" t="s">
        <v>241</v>
      </c>
      <c r="C26" s="630">
        <v>228600</v>
      </c>
      <c r="D26" s="628">
        <v>369600</v>
      </c>
      <c r="E26" s="628"/>
      <c r="F26" s="628">
        <f t="shared" si="0"/>
        <v>369600</v>
      </c>
      <c r="G26" s="628">
        <v>15458</v>
      </c>
    </row>
    <row r="27" spans="1:7" ht="15.6" x14ac:dyDescent="0.3">
      <c r="A27" s="626">
        <v>22</v>
      </c>
      <c r="B27" s="629" t="s">
        <v>225</v>
      </c>
      <c r="C27" s="630">
        <v>3810000</v>
      </c>
      <c r="D27" s="628">
        <v>3409950</v>
      </c>
      <c r="E27" s="628"/>
      <c r="F27" s="628">
        <f t="shared" si="0"/>
        <v>3409950</v>
      </c>
      <c r="G27" s="628"/>
    </row>
    <row r="28" spans="1:7" ht="15.6" x14ac:dyDescent="0.3">
      <c r="A28" s="626">
        <v>23</v>
      </c>
      <c r="B28" s="629" t="s">
        <v>226</v>
      </c>
      <c r="C28" s="630">
        <v>254000</v>
      </c>
      <c r="D28" s="628">
        <v>1672290</v>
      </c>
      <c r="E28" s="628"/>
      <c r="F28" s="628">
        <f t="shared" si="0"/>
        <v>1672290</v>
      </c>
      <c r="G28" s="628">
        <v>36507</v>
      </c>
    </row>
    <row r="29" spans="1:7" ht="15.6" x14ac:dyDescent="0.3">
      <c r="A29" s="626">
        <v>24</v>
      </c>
      <c r="B29" s="217" t="s">
        <v>221</v>
      </c>
      <c r="C29" s="630">
        <v>1270000</v>
      </c>
      <c r="D29" s="628">
        <v>1000760</v>
      </c>
      <c r="E29" s="628"/>
      <c r="F29" s="628">
        <f t="shared" si="0"/>
        <v>1000760</v>
      </c>
      <c r="G29" s="628"/>
    </row>
    <row r="30" spans="1:7" ht="15.6" x14ac:dyDescent="0.3">
      <c r="A30" s="626">
        <v>25</v>
      </c>
      <c r="B30" s="641" t="s">
        <v>866</v>
      </c>
      <c r="C30" s="630"/>
      <c r="D30" s="628">
        <v>2000000</v>
      </c>
      <c r="E30" s="628"/>
      <c r="F30" s="628">
        <f t="shared" si="0"/>
        <v>2000000</v>
      </c>
      <c r="G30" s="628"/>
    </row>
    <row r="31" spans="1:7" ht="15.6" x14ac:dyDescent="0.3">
      <c r="A31" s="626">
        <v>26</v>
      </c>
      <c r="B31" s="641" t="s">
        <v>867</v>
      </c>
      <c r="C31" s="630"/>
      <c r="D31" s="628">
        <v>300000</v>
      </c>
      <c r="E31" s="628"/>
      <c r="F31" s="628">
        <f t="shared" si="0"/>
        <v>300000</v>
      </c>
      <c r="G31" s="628"/>
    </row>
    <row r="32" spans="1:7" ht="15.6" x14ac:dyDescent="0.3">
      <c r="A32" s="626">
        <v>27</v>
      </c>
      <c r="B32" s="641" t="s">
        <v>868</v>
      </c>
      <c r="C32" s="630"/>
      <c r="D32" s="628">
        <v>925000</v>
      </c>
      <c r="E32" s="628"/>
      <c r="F32" s="628">
        <f t="shared" si="0"/>
        <v>925000</v>
      </c>
      <c r="G32" s="628"/>
    </row>
    <row r="33" spans="1:7" ht="15.6" x14ac:dyDescent="0.3">
      <c r="A33" s="626">
        <v>28</v>
      </c>
      <c r="B33" s="641" t="s">
        <v>869</v>
      </c>
      <c r="C33" s="630"/>
      <c r="D33" s="628">
        <v>2470000</v>
      </c>
      <c r="E33" s="628"/>
      <c r="F33" s="628">
        <f t="shared" si="0"/>
        <v>2470000</v>
      </c>
      <c r="G33" s="628"/>
    </row>
    <row r="34" spans="1:7" ht="15.6" x14ac:dyDescent="0.3">
      <c r="A34" s="626">
        <v>29</v>
      </c>
      <c r="B34" s="642" t="s">
        <v>870</v>
      </c>
      <c r="C34" s="630"/>
      <c r="D34" s="628">
        <v>303267</v>
      </c>
      <c r="E34" s="628"/>
      <c r="F34" s="628">
        <f t="shared" si="0"/>
        <v>303267</v>
      </c>
      <c r="G34" s="628"/>
    </row>
    <row r="35" spans="1:7" ht="15.6" x14ac:dyDescent="0.3">
      <c r="A35" s="626">
        <v>30</v>
      </c>
      <c r="B35" s="643" t="s">
        <v>871</v>
      </c>
      <c r="C35" s="630"/>
      <c r="D35" s="628">
        <v>300000</v>
      </c>
      <c r="E35" s="628"/>
      <c r="F35" s="628">
        <f t="shared" si="0"/>
        <v>300000</v>
      </c>
      <c r="G35" s="628"/>
    </row>
    <row r="36" spans="1:7" ht="15.6" x14ac:dyDescent="0.3">
      <c r="A36" s="626">
        <v>31</v>
      </c>
      <c r="B36" s="643" t="s">
        <v>872</v>
      </c>
      <c r="C36" s="630"/>
      <c r="D36" s="630">
        <v>1070000</v>
      </c>
      <c r="E36" s="628"/>
      <c r="F36" s="628">
        <f t="shared" si="0"/>
        <v>1070000</v>
      </c>
      <c r="G36" s="628"/>
    </row>
    <row r="37" spans="1:7" ht="15.6" x14ac:dyDescent="0.3">
      <c r="A37" s="644">
        <v>32</v>
      </c>
      <c r="B37" s="645" t="s">
        <v>873</v>
      </c>
      <c r="C37" s="630"/>
      <c r="D37" s="630">
        <v>80000</v>
      </c>
      <c r="E37" s="628"/>
      <c r="F37" s="628">
        <f t="shared" si="0"/>
        <v>80000</v>
      </c>
      <c r="G37" s="628">
        <v>4999</v>
      </c>
    </row>
    <row r="38" spans="1:7" ht="15.6" x14ac:dyDescent="0.3">
      <c r="A38" s="644">
        <v>33</v>
      </c>
      <c r="B38" s="634" t="s">
        <v>874</v>
      </c>
      <c r="C38" s="630"/>
      <c r="D38" s="630">
        <v>784860</v>
      </c>
      <c r="E38" s="628">
        <v>21960</v>
      </c>
      <c r="F38" s="628">
        <f t="shared" si="0"/>
        <v>806820</v>
      </c>
      <c r="G38" s="628"/>
    </row>
    <row r="39" spans="1:7" ht="15.6" x14ac:dyDescent="0.3">
      <c r="A39" s="644">
        <v>34</v>
      </c>
      <c r="B39" s="646" t="s">
        <v>875</v>
      </c>
      <c r="C39" s="630"/>
      <c r="D39" s="630">
        <v>200300</v>
      </c>
      <c r="E39" s="628">
        <v>350210</v>
      </c>
      <c r="F39" s="628">
        <f t="shared" si="0"/>
        <v>550510</v>
      </c>
      <c r="G39" s="628"/>
    </row>
    <row r="40" spans="1:7" ht="15.6" x14ac:dyDescent="0.3">
      <c r="A40" s="644">
        <v>35</v>
      </c>
      <c r="B40" s="646"/>
      <c r="C40" s="630"/>
      <c r="D40" s="630"/>
      <c r="E40" s="628"/>
      <c r="F40" s="628"/>
      <c r="G40" s="628"/>
    </row>
    <row r="41" spans="1:7" ht="15.6" x14ac:dyDescent="0.3">
      <c r="A41" s="644">
        <v>36</v>
      </c>
      <c r="B41" s="646"/>
      <c r="C41" s="630"/>
      <c r="D41" s="630"/>
      <c r="E41" s="628"/>
      <c r="F41" s="628"/>
      <c r="G41" s="628"/>
    </row>
    <row r="42" spans="1:7" ht="15.6" x14ac:dyDescent="0.3">
      <c r="A42" s="644">
        <v>37</v>
      </c>
      <c r="B42" s="634"/>
      <c r="C42" s="630"/>
      <c r="D42" s="628"/>
      <c r="E42" s="628"/>
      <c r="F42" s="628">
        <f t="shared" si="0"/>
        <v>0</v>
      </c>
      <c r="G42" s="628"/>
    </row>
    <row r="43" spans="1:7" ht="15.6" x14ac:dyDescent="0.3">
      <c r="A43" s="626">
        <v>38</v>
      </c>
      <c r="B43" s="217"/>
      <c r="C43" s="630"/>
      <c r="D43" s="628"/>
      <c r="E43" s="628"/>
      <c r="F43" s="628">
        <f t="shared" si="0"/>
        <v>0</v>
      </c>
      <c r="G43" s="628"/>
    </row>
    <row r="44" spans="1:7" ht="15.6" x14ac:dyDescent="0.3">
      <c r="A44" s="626">
        <v>39</v>
      </c>
      <c r="B44" s="624" t="s">
        <v>47</v>
      </c>
      <c r="C44" s="637">
        <f>SUM(C6:C43)</f>
        <v>27663944</v>
      </c>
      <c r="D44" s="637">
        <f>SUM(D6:D43)</f>
        <v>37264772</v>
      </c>
      <c r="E44" s="637">
        <f>SUM(E6:E43)</f>
        <v>372170</v>
      </c>
      <c r="F44" s="637">
        <f>SUM(F6:F43)</f>
        <v>37636942</v>
      </c>
      <c r="G44" s="637">
        <f>SUM(G6:G43)</f>
        <v>545714</v>
      </c>
    </row>
    <row r="45" spans="1:7" x14ac:dyDescent="0.3">
      <c r="A45" s="638"/>
      <c r="B45" s="638"/>
      <c r="C45" s="638"/>
      <c r="D45" s="638"/>
    </row>
  </sheetData>
  <phoneticPr fontId="57" type="noConversion"/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E4" sqref="E4"/>
    </sheetView>
  </sheetViews>
  <sheetFormatPr defaultColWidth="4.5546875" defaultRowHeight="13.2" x14ac:dyDescent="0.25"/>
  <cols>
    <col min="1" max="1" width="49.6640625" style="211" customWidth="1"/>
    <col min="2" max="2" width="19.109375" style="211" customWidth="1"/>
    <col min="3" max="3" width="12.6640625" style="211" customWidth="1"/>
    <col min="4" max="4" width="12.33203125" style="211" customWidth="1"/>
    <col min="5" max="6" width="12.44140625" style="211" customWidth="1"/>
    <col min="7" max="7" width="13.109375" style="211" customWidth="1"/>
    <col min="8" max="8" width="13.44140625" style="211" customWidth="1"/>
    <col min="9" max="9" width="12.88671875" style="211" bestFit="1" customWidth="1"/>
    <col min="10" max="10" width="11.5546875" style="211" bestFit="1" customWidth="1"/>
    <col min="11" max="254" width="9.109375" style="211" customWidth="1"/>
    <col min="255" max="255" width="3.44140625" style="211" customWidth="1"/>
    <col min="256" max="16384" width="4.5546875" style="211"/>
  </cols>
  <sheetData>
    <row r="1" spans="1:10" x14ac:dyDescent="0.25">
      <c r="A1" s="237" t="s">
        <v>276</v>
      </c>
    </row>
    <row r="2" spans="1:10" x14ac:dyDescent="0.25">
      <c r="A2" s="238" t="s">
        <v>351</v>
      </c>
      <c r="B2" s="239"/>
      <c r="C2" s="239"/>
      <c r="D2" s="239"/>
    </row>
    <row r="3" spans="1:10" x14ac:dyDescent="0.25">
      <c r="A3" s="238"/>
      <c r="B3" s="239"/>
      <c r="C3" s="239"/>
      <c r="D3" s="239"/>
      <c r="E3" s="211" t="s">
        <v>277</v>
      </c>
    </row>
    <row r="4" spans="1:10" x14ac:dyDescent="0.25">
      <c r="A4" s="240"/>
      <c r="E4" s="68" t="s">
        <v>841</v>
      </c>
    </row>
    <row r="5" spans="1:10" ht="13.8" thickBot="1" x14ac:dyDescent="0.3">
      <c r="E5" s="241" t="s">
        <v>352</v>
      </c>
    </row>
    <row r="6" spans="1:10" ht="13.8" thickBot="1" x14ac:dyDescent="0.3">
      <c r="A6" s="291" t="s">
        <v>354</v>
      </c>
      <c r="B6" s="292"/>
      <c r="C6" s="292" t="s">
        <v>355</v>
      </c>
      <c r="D6" s="292" t="s">
        <v>832</v>
      </c>
      <c r="E6" s="292" t="s">
        <v>356</v>
      </c>
      <c r="F6" s="292" t="s">
        <v>357</v>
      </c>
      <c r="G6" s="292" t="s">
        <v>358</v>
      </c>
      <c r="H6" s="293" t="s">
        <v>359</v>
      </c>
      <c r="I6" s="294" t="s">
        <v>280</v>
      </c>
      <c r="J6" s="295" t="s">
        <v>281</v>
      </c>
    </row>
    <row r="7" spans="1:10" x14ac:dyDescent="0.25">
      <c r="A7" s="285" t="s">
        <v>360</v>
      </c>
      <c r="B7" s="286">
        <f>SUM(C7:J7)</f>
        <v>70775642</v>
      </c>
      <c r="C7" s="300">
        <v>70775642</v>
      </c>
      <c r="D7" s="300"/>
      <c r="E7" s="300"/>
      <c r="F7" s="300"/>
      <c r="G7" s="300"/>
      <c r="H7" s="301"/>
      <c r="I7" s="302"/>
      <c r="J7" s="302"/>
    </row>
    <row r="8" spans="1:10" x14ac:dyDescent="0.25">
      <c r="A8" s="281" t="s">
        <v>361</v>
      </c>
      <c r="B8" s="286">
        <f t="shared" ref="B8:B56" si="0">SUM(C8:J8)</f>
        <v>1217323</v>
      </c>
      <c r="C8" s="303"/>
      <c r="D8" s="303">
        <v>1217323</v>
      </c>
      <c r="E8" s="303"/>
      <c r="F8" s="303"/>
      <c r="G8" s="303"/>
      <c r="H8" s="304"/>
      <c r="I8" s="305"/>
      <c r="J8" s="305"/>
    </row>
    <row r="9" spans="1:10" x14ac:dyDescent="0.25">
      <c r="A9" s="281" t="s">
        <v>362</v>
      </c>
      <c r="B9" s="286">
        <f t="shared" si="0"/>
        <v>11120745</v>
      </c>
      <c r="C9" s="303">
        <v>11120745</v>
      </c>
      <c r="D9" s="303"/>
      <c r="E9" s="303"/>
      <c r="F9" s="303"/>
      <c r="G9" s="303"/>
      <c r="H9" s="304"/>
      <c r="I9" s="305"/>
      <c r="J9" s="305"/>
    </row>
    <row r="10" spans="1:10" x14ac:dyDescent="0.25">
      <c r="A10" s="281" t="s">
        <v>363</v>
      </c>
      <c r="B10" s="286">
        <f t="shared" si="0"/>
        <v>49983339</v>
      </c>
      <c r="C10" s="282"/>
      <c r="D10" s="282"/>
      <c r="E10" s="282">
        <v>49983339</v>
      </c>
      <c r="F10" s="282"/>
      <c r="G10" s="282"/>
      <c r="H10" s="306"/>
      <c r="I10" s="305"/>
      <c r="J10" s="305"/>
    </row>
    <row r="11" spans="1:10" x14ac:dyDescent="0.25">
      <c r="A11" s="281" t="s">
        <v>364</v>
      </c>
      <c r="B11" s="286">
        <f t="shared" si="0"/>
        <v>194581765</v>
      </c>
      <c r="C11" s="282"/>
      <c r="D11" s="282"/>
      <c r="E11" s="282">
        <v>194581765</v>
      </c>
      <c r="F11" s="282"/>
      <c r="G11" s="282"/>
      <c r="H11" s="306"/>
      <c r="I11" s="305"/>
      <c r="J11" s="305"/>
    </row>
    <row r="12" spans="1:10" x14ac:dyDescent="0.25">
      <c r="A12" s="281" t="s">
        <v>365</v>
      </c>
      <c r="B12" s="286">
        <f t="shared" si="0"/>
        <v>3200000</v>
      </c>
      <c r="C12" s="282">
        <v>3200000</v>
      </c>
      <c r="D12" s="282"/>
      <c r="E12" s="282"/>
      <c r="F12" s="282"/>
      <c r="G12" s="282"/>
      <c r="H12" s="306"/>
      <c r="I12" s="305"/>
      <c r="J12" s="305"/>
    </row>
    <row r="13" spans="1:10" x14ac:dyDescent="0.25">
      <c r="A13" s="281" t="s">
        <v>366</v>
      </c>
      <c r="B13" s="286">
        <f t="shared" si="0"/>
        <v>5000000</v>
      </c>
      <c r="C13" s="282">
        <v>5000000</v>
      </c>
      <c r="D13" s="282"/>
      <c r="E13" s="282"/>
      <c r="F13" s="282"/>
      <c r="G13" s="282"/>
      <c r="H13" s="306"/>
      <c r="I13" s="305"/>
      <c r="J13" s="305"/>
    </row>
    <row r="14" spans="1:10" x14ac:dyDescent="0.25">
      <c r="A14" s="281" t="s">
        <v>367</v>
      </c>
      <c r="B14" s="286">
        <f t="shared" si="0"/>
        <v>348000</v>
      </c>
      <c r="C14" s="282"/>
      <c r="D14" s="282"/>
      <c r="E14" s="282"/>
      <c r="F14" s="282"/>
      <c r="G14" s="282">
        <v>348000</v>
      </c>
      <c r="H14" s="306"/>
      <c r="I14" s="305"/>
      <c r="J14" s="305"/>
    </row>
    <row r="15" spans="1:10" x14ac:dyDescent="0.25">
      <c r="A15" s="281" t="s">
        <v>368</v>
      </c>
      <c r="B15" s="286">
        <f t="shared" si="0"/>
        <v>416162</v>
      </c>
      <c r="C15" s="282"/>
      <c r="D15" s="282"/>
      <c r="E15" s="282">
        <v>416162</v>
      </c>
      <c r="F15" s="282"/>
      <c r="G15" s="282"/>
      <c r="H15" s="306"/>
      <c r="I15" s="305"/>
      <c r="J15" s="305"/>
    </row>
    <row r="16" spans="1:10" x14ac:dyDescent="0.25">
      <c r="A16" s="281" t="s">
        <v>369</v>
      </c>
      <c r="B16" s="286">
        <f t="shared" si="0"/>
        <v>203200</v>
      </c>
      <c r="C16" s="282"/>
      <c r="D16" s="282"/>
      <c r="E16" s="282">
        <v>203200</v>
      </c>
      <c r="F16" s="282"/>
      <c r="G16" s="282"/>
      <c r="H16" s="306"/>
      <c r="I16" s="305"/>
      <c r="J16" s="305"/>
    </row>
    <row r="17" spans="1:10" x14ac:dyDescent="0.25">
      <c r="A17" s="281" t="s">
        <v>370</v>
      </c>
      <c r="B17" s="286">
        <f t="shared" si="0"/>
        <v>774446</v>
      </c>
      <c r="C17" s="282"/>
      <c r="D17" s="282"/>
      <c r="E17" s="282">
        <v>774446</v>
      </c>
      <c r="F17" s="282"/>
      <c r="G17" s="282"/>
      <c r="H17" s="306"/>
      <c r="I17" s="305"/>
      <c r="J17" s="305"/>
    </row>
    <row r="18" spans="1:10" x14ac:dyDescent="0.25">
      <c r="A18" s="281" t="s">
        <v>371</v>
      </c>
      <c r="B18" s="286">
        <f t="shared" si="0"/>
        <v>340000</v>
      </c>
      <c r="C18" s="282"/>
      <c r="D18" s="282"/>
      <c r="E18" s="282">
        <v>340000</v>
      </c>
      <c r="F18" s="282"/>
      <c r="G18" s="282"/>
      <c r="H18" s="306"/>
      <c r="I18" s="305"/>
      <c r="J18" s="305"/>
    </row>
    <row r="19" spans="1:10" x14ac:dyDescent="0.25">
      <c r="A19" s="281" t="s">
        <v>372</v>
      </c>
      <c r="B19" s="286">
        <f t="shared" si="0"/>
        <v>304800</v>
      </c>
      <c r="C19" s="282"/>
      <c r="D19" s="282"/>
      <c r="E19" s="282">
        <v>304800</v>
      </c>
      <c r="F19" s="282"/>
      <c r="G19" s="282"/>
      <c r="H19" s="306"/>
      <c r="I19" s="305"/>
      <c r="J19" s="305"/>
    </row>
    <row r="20" spans="1:10" x14ac:dyDescent="0.25">
      <c r="A20" s="281" t="s">
        <v>373</v>
      </c>
      <c r="B20" s="286">
        <f t="shared" si="0"/>
        <v>1987093</v>
      </c>
      <c r="C20" s="282"/>
      <c r="D20" s="282"/>
      <c r="E20" s="282">
        <v>1987093</v>
      </c>
      <c r="F20" s="282"/>
      <c r="G20" s="282"/>
      <c r="H20" s="306"/>
      <c r="I20" s="305"/>
      <c r="J20" s="305"/>
    </row>
    <row r="21" spans="1:10" x14ac:dyDescent="0.25">
      <c r="A21" s="281" t="s">
        <v>374</v>
      </c>
      <c r="B21" s="286">
        <f t="shared" si="0"/>
        <v>3000000</v>
      </c>
      <c r="C21" s="282"/>
      <c r="D21" s="282"/>
      <c r="E21" s="282">
        <v>3000000</v>
      </c>
      <c r="F21" s="282"/>
      <c r="G21" s="282"/>
      <c r="H21" s="306"/>
      <c r="I21" s="305"/>
      <c r="J21" s="305"/>
    </row>
    <row r="22" spans="1:10" x14ac:dyDescent="0.25">
      <c r="A22" s="281" t="s">
        <v>375</v>
      </c>
      <c r="B22" s="286">
        <f t="shared" si="0"/>
        <v>3000000</v>
      </c>
      <c r="C22" s="282"/>
      <c r="D22" s="282"/>
      <c r="E22" s="282"/>
      <c r="F22" s="282">
        <v>3000000</v>
      </c>
      <c r="G22" s="282"/>
      <c r="H22" s="306"/>
      <c r="I22" s="305"/>
      <c r="J22" s="305"/>
    </row>
    <row r="23" spans="1:10" x14ac:dyDescent="0.25">
      <c r="A23" s="281" t="s">
        <v>376</v>
      </c>
      <c r="B23" s="286">
        <f t="shared" si="0"/>
        <v>1247775</v>
      </c>
      <c r="C23" s="282"/>
      <c r="D23" s="282"/>
      <c r="E23" s="282">
        <v>1247775</v>
      </c>
      <c r="F23" s="282"/>
      <c r="G23" s="282"/>
      <c r="H23" s="306"/>
      <c r="I23" s="305"/>
      <c r="J23" s="305"/>
    </row>
    <row r="24" spans="1:10" x14ac:dyDescent="0.25">
      <c r="A24" s="281" t="s">
        <v>377</v>
      </c>
      <c r="B24" s="286">
        <f t="shared" si="0"/>
        <v>960000</v>
      </c>
      <c r="C24" s="282"/>
      <c r="D24" s="282"/>
      <c r="E24" s="282">
        <v>960000</v>
      </c>
      <c r="F24" s="282"/>
      <c r="G24" s="282"/>
      <c r="H24" s="306"/>
      <c r="I24" s="305"/>
      <c r="J24" s="305"/>
    </row>
    <row r="25" spans="1:10" x14ac:dyDescent="0.25">
      <c r="A25" s="281" t="s">
        <v>378</v>
      </c>
      <c r="B25" s="286">
        <f t="shared" si="0"/>
        <v>499000</v>
      </c>
      <c r="C25" s="282"/>
      <c r="D25" s="282"/>
      <c r="E25" s="282"/>
      <c r="F25" s="282">
        <v>499000</v>
      </c>
      <c r="G25" s="282"/>
      <c r="H25" s="306"/>
      <c r="I25" s="305"/>
      <c r="J25" s="305"/>
    </row>
    <row r="26" spans="1:10" x14ac:dyDescent="0.25">
      <c r="A26" s="281" t="s">
        <v>379</v>
      </c>
      <c r="B26" s="286">
        <f t="shared" si="0"/>
        <v>10000000</v>
      </c>
      <c r="C26" s="282"/>
      <c r="D26" s="282"/>
      <c r="E26" s="282"/>
      <c r="F26" s="282">
        <v>10000000</v>
      </c>
      <c r="G26" s="282"/>
      <c r="H26" s="306"/>
      <c r="I26" s="305"/>
      <c r="J26" s="305"/>
    </row>
    <row r="27" spans="1:10" x14ac:dyDescent="0.25">
      <c r="A27" s="281" t="s">
        <v>380</v>
      </c>
      <c r="B27" s="286">
        <f t="shared" si="0"/>
        <v>114300</v>
      </c>
      <c r="C27" s="282"/>
      <c r="D27" s="282"/>
      <c r="E27" s="282"/>
      <c r="F27" s="282">
        <v>114300</v>
      </c>
      <c r="G27" s="282"/>
      <c r="H27" s="306"/>
      <c r="I27" s="305"/>
      <c r="J27" s="305"/>
    </row>
    <row r="28" spans="1:10" x14ac:dyDescent="0.25">
      <c r="A28" s="281" t="s">
        <v>381</v>
      </c>
      <c r="B28" s="286">
        <f t="shared" si="0"/>
        <v>36894</v>
      </c>
      <c r="C28" s="282"/>
      <c r="D28" s="282"/>
      <c r="E28" s="282"/>
      <c r="F28" s="282">
        <v>36894</v>
      </c>
      <c r="G28" s="282"/>
      <c r="H28" s="306"/>
      <c r="I28" s="305"/>
      <c r="J28" s="305"/>
    </row>
    <row r="29" spans="1:10" x14ac:dyDescent="0.25">
      <c r="A29" s="281" t="s">
        <v>382</v>
      </c>
      <c r="B29" s="286">
        <f t="shared" si="0"/>
        <v>1500000</v>
      </c>
      <c r="C29" s="282"/>
      <c r="D29" s="282"/>
      <c r="E29" s="282"/>
      <c r="F29" s="282">
        <v>1500000</v>
      </c>
      <c r="G29" s="282"/>
      <c r="H29" s="306"/>
      <c r="I29" s="305"/>
      <c r="J29" s="305"/>
    </row>
    <row r="30" spans="1:10" x14ac:dyDescent="0.25">
      <c r="A30" s="281" t="s">
        <v>383</v>
      </c>
      <c r="B30" s="286">
        <f t="shared" si="0"/>
        <v>1500000</v>
      </c>
      <c r="C30" s="282"/>
      <c r="D30" s="282"/>
      <c r="E30" s="282"/>
      <c r="F30" s="282">
        <v>1500000</v>
      </c>
      <c r="G30" s="282"/>
      <c r="H30" s="306"/>
      <c r="I30" s="305"/>
      <c r="J30" s="305"/>
    </row>
    <row r="31" spans="1:10" x14ac:dyDescent="0.25">
      <c r="A31" s="281" t="s">
        <v>384</v>
      </c>
      <c r="B31" s="286">
        <f t="shared" si="0"/>
        <v>4860594</v>
      </c>
      <c r="C31" s="282"/>
      <c r="D31" s="282"/>
      <c r="E31" s="282"/>
      <c r="F31" s="282"/>
      <c r="G31" s="282">
        <v>4860594</v>
      </c>
      <c r="H31" s="306"/>
      <c r="I31" s="305"/>
      <c r="J31" s="305"/>
    </row>
    <row r="32" spans="1:10" x14ac:dyDescent="0.25">
      <c r="A32" s="277" t="s">
        <v>243</v>
      </c>
      <c r="B32" s="286">
        <f t="shared" si="0"/>
        <v>600000</v>
      </c>
      <c r="C32" s="282"/>
      <c r="D32" s="282"/>
      <c r="E32" s="282"/>
      <c r="F32" s="282">
        <v>600000</v>
      </c>
      <c r="G32" s="282"/>
      <c r="H32" s="306"/>
      <c r="I32" s="305"/>
      <c r="J32" s="305"/>
    </row>
    <row r="33" spans="1:10" x14ac:dyDescent="0.25">
      <c r="A33" s="278" t="s">
        <v>230</v>
      </c>
      <c r="B33" s="286">
        <f t="shared" si="0"/>
        <v>700000</v>
      </c>
      <c r="C33" s="282"/>
      <c r="D33" s="282"/>
      <c r="E33" s="282"/>
      <c r="F33" s="282">
        <v>700000</v>
      </c>
      <c r="G33" s="282"/>
      <c r="H33" s="306"/>
      <c r="I33" s="305"/>
      <c r="J33" s="305"/>
    </row>
    <row r="34" spans="1:10" x14ac:dyDescent="0.25">
      <c r="A34" s="279" t="s">
        <v>222</v>
      </c>
      <c r="B34" s="286">
        <f t="shared" si="0"/>
        <v>254000</v>
      </c>
      <c r="C34" s="282"/>
      <c r="D34" s="282"/>
      <c r="E34" s="282"/>
      <c r="F34" s="307">
        <v>254000</v>
      </c>
      <c r="G34" s="282"/>
      <c r="H34" s="306"/>
      <c r="I34" s="305"/>
      <c r="J34" s="305"/>
    </row>
    <row r="35" spans="1:10" x14ac:dyDescent="0.25">
      <c r="A35" s="279" t="s">
        <v>244</v>
      </c>
      <c r="B35" s="286">
        <f t="shared" si="0"/>
        <v>762000</v>
      </c>
      <c r="C35" s="282"/>
      <c r="D35" s="282"/>
      <c r="E35" s="282"/>
      <c r="F35" s="307">
        <v>762000</v>
      </c>
      <c r="G35" s="282"/>
      <c r="H35" s="306"/>
      <c r="I35" s="305"/>
      <c r="J35" s="305"/>
    </row>
    <row r="36" spans="1:10" x14ac:dyDescent="0.25">
      <c r="A36" s="280" t="s">
        <v>224</v>
      </c>
      <c r="B36" s="286">
        <f t="shared" si="0"/>
        <v>330200</v>
      </c>
      <c r="C36" s="282"/>
      <c r="D36" s="282"/>
      <c r="E36" s="282"/>
      <c r="F36" s="307">
        <v>330200</v>
      </c>
      <c r="G36" s="282"/>
      <c r="H36" s="306"/>
      <c r="I36" s="305"/>
      <c r="J36" s="305"/>
    </row>
    <row r="37" spans="1:10" x14ac:dyDescent="0.25">
      <c r="A37" s="280" t="s">
        <v>245</v>
      </c>
      <c r="B37" s="286">
        <f t="shared" si="0"/>
        <v>254000</v>
      </c>
      <c r="C37" s="282"/>
      <c r="D37" s="282"/>
      <c r="E37" s="282"/>
      <c r="F37" s="307">
        <v>254000</v>
      </c>
      <c r="G37" s="282"/>
      <c r="H37" s="306"/>
      <c r="I37" s="305"/>
      <c r="J37" s="305"/>
    </row>
    <row r="38" spans="1:10" x14ac:dyDescent="0.25">
      <c r="A38" s="280" t="s">
        <v>247</v>
      </c>
      <c r="B38" s="286">
        <f t="shared" si="0"/>
        <v>317500</v>
      </c>
      <c r="C38" s="282"/>
      <c r="D38" s="282"/>
      <c r="E38" s="282"/>
      <c r="F38" s="307">
        <v>317500</v>
      </c>
      <c r="G38" s="282"/>
      <c r="H38" s="306"/>
      <c r="I38" s="305"/>
      <c r="J38" s="305"/>
    </row>
    <row r="39" spans="1:10" x14ac:dyDescent="0.25">
      <c r="A39" s="280" t="s">
        <v>246</v>
      </c>
      <c r="B39" s="286">
        <f t="shared" si="0"/>
        <v>342900</v>
      </c>
      <c r="C39" s="282"/>
      <c r="D39" s="282"/>
      <c r="E39" s="282"/>
      <c r="F39" s="307">
        <v>342900</v>
      </c>
      <c r="G39" s="282"/>
      <c r="H39" s="306"/>
      <c r="I39" s="305"/>
      <c r="J39" s="305"/>
    </row>
    <row r="40" spans="1:10" x14ac:dyDescent="0.25">
      <c r="A40" s="277" t="s">
        <v>229</v>
      </c>
      <c r="B40" s="286">
        <f t="shared" si="0"/>
        <v>635000</v>
      </c>
      <c r="C40" s="282"/>
      <c r="D40" s="282"/>
      <c r="E40" s="282"/>
      <c r="F40" s="282">
        <v>635000</v>
      </c>
      <c r="G40" s="282"/>
      <c r="H40" s="306"/>
      <c r="I40" s="305"/>
      <c r="J40" s="305"/>
    </row>
    <row r="41" spans="1:10" x14ac:dyDescent="0.25">
      <c r="A41" s="279" t="s">
        <v>242</v>
      </c>
      <c r="B41" s="286">
        <f t="shared" si="0"/>
        <v>254000</v>
      </c>
      <c r="C41" s="282"/>
      <c r="D41" s="282"/>
      <c r="E41" s="282"/>
      <c r="F41" s="307">
        <v>254000</v>
      </c>
      <c r="G41" s="282"/>
      <c r="H41" s="306"/>
      <c r="I41" s="305"/>
      <c r="J41" s="305"/>
    </row>
    <row r="42" spans="1:10" x14ac:dyDescent="0.25">
      <c r="A42" s="280" t="s">
        <v>223</v>
      </c>
      <c r="B42" s="286">
        <f t="shared" si="0"/>
        <v>620550</v>
      </c>
      <c r="C42" s="282"/>
      <c r="D42" s="282"/>
      <c r="E42" s="282"/>
      <c r="F42" s="307">
        <v>620550</v>
      </c>
      <c r="G42" s="282"/>
      <c r="H42" s="306"/>
      <c r="I42" s="305"/>
      <c r="J42" s="305"/>
    </row>
    <row r="43" spans="1:10" x14ac:dyDescent="0.25">
      <c r="A43" s="280" t="s">
        <v>239</v>
      </c>
      <c r="B43" s="286">
        <f t="shared" si="0"/>
        <v>254000</v>
      </c>
      <c r="C43" s="282"/>
      <c r="D43" s="282"/>
      <c r="E43" s="282"/>
      <c r="F43" s="307">
        <v>254000</v>
      </c>
      <c r="G43" s="282"/>
      <c r="H43" s="306"/>
      <c r="I43" s="305"/>
      <c r="J43" s="305"/>
    </row>
    <row r="44" spans="1:10" x14ac:dyDescent="0.25">
      <c r="A44" s="280" t="s">
        <v>241</v>
      </c>
      <c r="B44" s="286">
        <f t="shared" si="0"/>
        <v>228600</v>
      </c>
      <c r="C44" s="282"/>
      <c r="D44" s="282"/>
      <c r="E44" s="282"/>
      <c r="F44" s="307">
        <v>228600</v>
      </c>
      <c r="G44" s="282"/>
      <c r="H44" s="306"/>
      <c r="I44" s="305"/>
      <c r="J44" s="305"/>
    </row>
    <row r="45" spans="1:10" x14ac:dyDescent="0.25">
      <c r="A45" s="280" t="s">
        <v>225</v>
      </c>
      <c r="B45" s="286">
        <f t="shared" si="0"/>
        <v>3810000</v>
      </c>
      <c r="C45" s="282"/>
      <c r="D45" s="282"/>
      <c r="E45" s="282"/>
      <c r="F45" s="307">
        <v>3810000</v>
      </c>
      <c r="G45" s="282"/>
      <c r="H45" s="306"/>
      <c r="I45" s="305"/>
      <c r="J45" s="305"/>
    </row>
    <row r="46" spans="1:10" x14ac:dyDescent="0.25">
      <c r="A46" s="280" t="s">
        <v>226</v>
      </c>
      <c r="B46" s="286">
        <f t="shared" si="0"/>
        <v>254000</v>
      </c>
      <c r="C46" s="282"/>
      <c r="D46" s="282"/>
      <c r="E46" s="282"/>
      <c r="F46" s="307">
        <v>254000</v>
      </c>
      <c r="G46" s="282"/>
      <c r="H46" s="306"/>
      <c r="I46" s="305"/>
      <c r="J46" s="305"/>
    </row>
    <row r="47" spans="1:10" x14ac:dyDescent="0.25">
      <c r="A47" s="279" t="s">
        <v>221</v>
      </c>
      <c r="B47" s="286">
        <f t="shared" si="0"/>
        <v>1270000</v>
      </c>
      <c r="C47" s="282"/>
      <c r="D47" s="282"/>
      <c r="E47" s="282"/>
      <c r="F47" s="307">
        <v>1270000</v>
      </c>
      <c r="G47" s="282"/>
      <c r="H47" s="306"/>
      <c r="I47" s="305"/>
      <c r="J47" s="305"/>
    </row>
    <row r="48" spans="1:10" x14ac:dyDescent="0.25">
      <c r="A48" s="281" t="s">
        <v>385</v>
      </c>
      <c r="B48" s="286">
        <f t="shared" si="0"/>
        <v>127000</v>
      </c>
      <c r="C48" s="282"/>
      <c r="D48" s="282"/>
      <c r="E48" s="282"/>
      <c r="F48" s="307">
        <v>127000</v>
      </c>
      <c r="G48" s="282"/>
      <c r="H48" s="306"/>
      <c r="I48" s="305"/>
      <c r="J48" s="305"/>
    </row>
    <row r="49" spans="1:10" x14ac:dyDescent="0.25">
      <c r="A49" s="281" t="s">
        <v>386</v>
      </c>
      <c r="B49" s="286">
        <f t="shared" si="0"/>
        <v>152400</v>
      </c>
      <c r="C49" s="282"/>
      <c r="D49" s="282"/>
      <c r="E49" s="282">
        <v>152400</v>
      </c>
      <c r="F49" s="282"/>
      <c r="G49" s="282"/>
      <c r="H49" s="306"/>
      <c r="I49" s="305"/>
      <c r="J49" s="305"/>
    </row>
    <row r="50" spans="1:10" x14ac:dyDescent="0.25">
      <c r="A50" s="281" t="s">
        <v>387</v>
      </c>
      <c r="B50" s="286">
        <f t="shared" si="0"/>
        <v>127000</v>
      </c>
      <c r="C50" s="282"/>
      <c r="D50" s="282"/>
      <c r="E50" s="282">
        <v>127000</v>
      </c>
      <c r="F50" s="282"/>
      <c r="G50" s="282"/>
      <c r="H50" s="306"/>
      <c r="I50" s="305"/>
      <c r="J50" s="305"/>
    </row>
    <row r="51" spans="1:10" x14ac:dyDescent="0.25">
      <c r="A51" s="281" t="s">
        <v>388</v>
      </c>
      <c r="B51" s="286">
        <f t="shared" si="0"/>
        <v>254000</v>
      </c>
      <c r="C51" s="282"/>
      <c r="D51" s="282"/>
      <c r="E51" s="282">
        <v>254000</v>
      </c>
      <c r="F51" s="282"/>
      <c r="G51" s="282"/>
      <c r="H51" s="306"/>
      <c r="I51" s="305"/>
      <c r="J51" s="305"/>
    </row>
    <row r="52" spans="1:10" x14ac:dyDescent="0.25">
      <c r="A52" s="281" t="s">
        <v>389</v>
      </c>
      <c r="B52" s="286">
        <f t="shared" si="0"/>
        <v>11433848</v>
      </c>
      <c r="C52" s="282"/>
      <c r="D52" s="282"/>
      <c r="E52" s="282"/>
      <c r="F52" s="282"/>
      <c r="G52" s="282"/>
      <c r="H52" s="306">
        <v>11433848</v>
      </c>
      <c r="I52" s="305"/>
      <c r="J52" s="305"/>
    </row>
    <row r="53" spans="1:10" x14ac:dyDescent="0.25">
      <c r="A53" s="281" t="s">
        <v>390</v>
      </c>
      <c r="B53" s="286">
        <f t="shared" si="0"/>
        <v>2460000</v>
      </c>
      <c r="C53" s="282"/>
      <c r="D53" s="282">
        <v>2460000</v>
      </c>
      <c r="E53" s="282"/>
      <c r="F53" s="282"/>
      <c r="G53" s="282"/>
      <c r="H53" s="306"/>
      <c r="I53" s="305"/>
      <c r="J53" s="305"/>
    </row>
    <row r="54" spans="1:10" x14ac:dyDescent="0.25">
      <c r="A54" s="281" t="s">
        <v>391</v>
      </c>
      <c r="B54" s="286">
        <f t="shared" si="0"/>
        <v>23894469</v>
      </c>
      <c r="C54" s="282"/>
      <c r="D54" s="282"/>
      <c r="E54" s="282"/>
      <c r="F54" s="282"/>
      <c r="G54" s="282">
        <v>23894469</v>
      </c>
      <c r="H54" s="306"/>
      <c r="I54" s="305"/>
      <c r="J54" s="305"/>
    </row>
    <row r="55" spans="1:10" x14ac:dyDescent="0.25">
      <c r="A55" s="281" t="s">
        <v>392</v>
      </c>
      <c r="B55" s="286">
        <f t="shared" si="0"/>
        <v>36000000</v>
      </c>
      <c r="C55" s="282">
        <v>36000000</v>
      </c>
      <c r="D55" s="282"/>
      <c r="E55" s="282"/>
      <c r="F55" s="282"/>
      <c r="G55" s="282"/>
      <c r="H55" s="306"/>
      <c r="I55" s="305"/>
      <c r="J55" s="305"/>
    </row>
    <row r="56" spans="1:10" ht="13.8" thickBot="1" x14ac:dyDescent="0.3">
      <c r="A56" s="287" t="s">
        <v>394</v>
      </c>
      <c r="B56" s="286">
        <f t="shared" si="0"/>
        <v>6727703</v>
      </c>
      <c r="C56" s="308"/>
      <c r="D56" s="308"/>
      <c r="E56" s="308"/>
      <c r="F56" s="308"/>
      <c r="G56" s="308"/>
      <c r="H56" s="309"/>
      <c r="I56" s="310">
        <v>5927492</v>
      </c>
      <c r="J56" s="310">
        <v>800211</v>
      </c>
    </row>
    <row r="57" spans="1:10" ht="13.8" thickBot="1" x14ac:dyDescent="0.3">
      <c r="A57" s="296" t="s">
        <v>393</v>
      </c>
      <c r="B57" s="297">
        <f t="shared" ref="B57:J57" si="1">SUM(B7:B56)</f>
        <v>459034248</v>
      </c>
      <c r="C57" s="297">
        <f t="shared" si="1"/>
        <v>126096387</v>
      </c>
      <c r="D57" s="298">
        <f t="shared" si="1"/>
        <v>3677323</v>
      </c>
      <c r="E57" s="298">
        <f t="shared" si="1"/>
        <v>254331980</v>
      </c>
      <c r="F57" s="298">
        <f t="shared" si="1"/>
        <v>27663944</v>
      </c>
      <c r="G57" s="298">
        <f t="shared" si="1"/>
        <v>29103063</v>
      </c>
      <c r="H57" s="299">
        <f t="shared" si="1"/>
        <v>11433848</v>
      </c>
      <c r="I57" s="299">
        <f t="shared" si="1"/>
        <v>5927492</v>
      </c>
      <c r="J57" s="299">
        <f t="shared" si="1"/>
        <v>800211</v>
      </c>
    </row>
    <row r="58" spans="1:10" x14ac:dyDescent="0.25">
      <c r="A58" s="283" t="s">
        <v>834</v>
      </c>
      <c r="B58" s="535">
        <f t="shared" ref="B58:B60" si="2">SUM(C58:J58)</f>
        <v>47708089</v>
      </c>
      <c r="C58" s="535">
        <f>C12+C13</f>
        <v>8200000</v>
      </c>
      <c r="D58" s="533">
        <f>D57</f>
        <v>3677323</v>
      </c>
      <c r="E58" s="283"/>
      <c r="F58" s="283"/>
      <c r="G58" s="533">
        <f>G57</f>
        <v>29103063</v>
      </c>
      <c r="H58" s="283"/>
      <c r="I58" s="535">
        <f>I57</f>
        <v>5927492</v>
      </c>
      <c r="J58" s="535">
        <f>J57</f>
        <v>800211</v>
      </c>
    </row>
    <row r="59" spans="1:10" x14ac:dyDescent="0.25">
      <c r="A59" s="283" t="s">
        <v>831</v>
      </c>
      <c r="B59" s="535">
        <f t="shared" si="2"/>
        <v>399892311</v>
      </c>
      <c r="C59" s="533">
        <f>C7+C9+C55</f>
        <v>117896387</v>
      </c>
      <c r="D59" s="283"/>
      <c r="E59" s="533">
        <f>E57</f>
        <v>254331980</v>
      </c>
      <c r="F59" s="533">
        <f>F57</f>
        <v>27663944</v>
      </c>
      <c r="G59" s="283"/>
      <c r="H59" s="533"/>
      <c r="I59" s="534"/>
      <c r="J59" s="534"/>
    </row>
    <row r="60" spans="1:10" x14ac:dyDescent="0.25">
      <c r="A60" s="283" t="s">
        <v>833</v>
      </c>
      <c r="B60" s="535">
        <f t="shared" si="2"/>
        <v>11433848</v>
      </c>
      <c r="C60" s="533"/>
      <c r="D60" s="283"/>
      <c r="E60" s="533"/>
      <c r="F60" s="533"/>
      <c r="G60" s="283"/>
      <c r="H60" s="533">
        <f>H57</f>
        <v>11433848</v>
      </c>
      <c r="I60" s="534"/>
      <c r="J60" s="534"/>
    </row>
    <row r="61" spans="1:10" x14ac:dyDescent="0.25">
      <c r="A61" s="534" t="s">
        <v>47</v>
      </c>
      <c r="B61" s="535">
        <f>SUM(C61:J61)</f>
        <v>459034248</v>
      </c>
      <c r="C61" s="535">
        <f>SUM(C58:C60)</f>
        <v>126096387</v>
      </c>
      <c r="D61" s="535">
        <f t="shared" ref="D61:J61" si="3">SUM(D58:D60)</f>
        <v>3677323</v>
      </c>
      <c r="E61" s="535">
        <f t="shared" si="3"/>
        <v>254331980</v>
      </c>
      <c r="F61" s="535">
        <f t="shared" si="3"/>
        <v>27663944</v>
      </c>
      <c r="G61" s="535">
        <f t="shared" si="3"/>
        <v>29103063</v>
      </c>
      <c r="H61" s="535">
        <f t="shared" si="3"/>
        <v>11433848</v>
      </c>
      <c r="I61" s="535">
        <f t="shared" si="3"/>
        <v>5927492</v>
      </c>
      <c r="J61" s="535">
        <f t="shared" si="3"/>
        <v>800211</v>
      </c>
    </row>
  </sheetData>
  <phoneticPr fontId="57" type="noConversion"/>
  <pageMargins left="0.39370078740157483" right="0.39370078740157483" top="0.59055118110236227" bottom="0.59055118110236227" header="0.51181102362204722" footer="0.51181102362204722"/>
  <pageSetup paperSize="9" scale="8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workbookViewId="0">
      <selection activeCell="D2" sqref="D2"/>
    </sheetView>
  </sheetViews>
  <sheetFormatPr defaultRowHeight="13.2" x14ac:dyDescent="0.25"/>
  <cols>
    <col min="1" max="1" width="6.44140625" customWidth="1"/>
    <col min="2" max="2" width="46.5546875" customWidth="1"/>
    <col min="3" max="8" width="13.6640625" customWidth="1"/>
  </cols>
  <sheetData>
    <row r="1" spans="1:8" ht="18" x14ac:dyDescent="0.35">
      <c r="B1" s="28" t="s">
        <v>0</v>
      </c>
      <c r="D1" s="214" t="s">
        <v>876</v>
      </c>
    </row>
    <row r="2" spans="1:8" ht="18" x14ac:dyDescent="0.35">
      <c r="B2" s="29" t="s">
        <v>183</v>
      </c>
      <c r="D2" s="623" t="s">
        <v>847</v>
      </c>
    </row>
    <row r="3" spans="1:8" ht="15.6" x14ac:dyDescent="0.3">
      <c r="B3" s="30" t="s">
        <v>121</v>
      </c>
      <c r="C3" t="s">
        <v>122</v>
      </c>
    </row>
    <row r="4" spans="1:8" s="15" customFormat="1" ht="17.399999999999999" x14ac:dyDescent="0.3">
      <c r="A4" s="14"/>
      <c r="B4" s="16"/>
      <c r="C4" s="31" t="s">
        <v>47</v>
      </c>
      <c r="D4" s="31" t="s">
        <v>48</v>
      </c>
      <c r="E4" s="31" t="s">
        <v>49</v>
      </c>
      <c r="F4" s="31" t="s">
        <v>50</v>
      </c>
      <c r="G4" s="31" t="s">
        <v>51</v>
      </c>
      <c r="H4" s="31" t="s">
        <v>52</v>
      </c>
    </row>
    <row r="5" spans="1:8" ht="27" thickBot="1" x14ac:dyDescent="0.3">
      <c r="A5" s="2" t="s">
        <v>1</v>
      </c>
      <c r="B5" s="25" t="s">
        <v>2</v>
      </c>
      <c r="C5" s="26" t="s">
        <v>849</v>
      </c>
      <c r="D5" s="26" t="s">
        <v>849</v>
      </c>
      <c r="E5" s="26" t="s">
        <v>849</v>
      </c>
      <c r="F5" s="26" t="s">
        <v>849</v>
      </c>
      <c r="G5" s="26" t="s">
        <v>849</v>
      </c>
      <c r="H5" s="26" t="s">
        <v>849</v>
      </c>
    </row>
    <row r="6" spans="1:8" x14ac:dyDescent="0.25">
      <c r="A6" s="5">
        <v>1</v>
      </c>
      <c r="B6" s="50" t="s">
        <v>4</v>
      </c>
      <c r="C6" s="57">
        <f t="shared" ref="C6:C49" si="0">SUM(D6:H6)</f>
        <v>361619971</v>
      </c>
      <c r="D6" s="53">
        <v>34005835</v>
      </c>
      <c r="E6" s="10">
        <v>115661319</v>
      </c>
      <c r="F6" s="10">
        <v>107041038</v>
      </c>
      <c r="G6" s="10">
        <v>23831592</v>
      </c>
      <c r="H6" s="10">
        <v>81080187</v>
      </c>
    </row>
    <row r="7" spans="1:8" ht="26.4" x14ac:dyDescent="0.25">
      <c r="A7" s="5">
        <v>2</v>
      </c>
      <c r="B7" s="50" t="s">
        <v>5</v>
      </c>
      <c r="C7" s="58">
        <f t="shared" si="0"/>
        <v>78854051</v>
      </c>
      <c r="D7" s="53">
        <v>8858634</v>
      </c>
      <c r="E7" s="10">
        <v>27976915</v>
      </c>
      <c r="F7" s="10">
        <v>17096042</v>
      </c>
      <c r="G7" s="10">
        <v>5404150</v>
      </c>
      <c r="H7" s="10">
        <v>19518310</v>
      </c>
    </row>
    <row r="8" spans="1:8" x14ac:dyDescent="0.25">
      <c r="A8" s="5">
        <v>3</v>
      </c>
      <c r="B8" s="51" t="s">
        <v>6</v>
      </c>
      <c r="C8" s="58">
        <f t="shared" si="0"/>
        <v>243623070</v>
      </c>
      <c r="D8" s="54">
        <v>52479833</v>
      </c>
      <c r="E8" s="27">
        <v>34246509</v>
      </c>
      <c r="F8" s="27">
        <v>77687925</v>
      </c>
      <c r="G8" s="27">
        <v>31178276</v>
      </c>
      <c r="H8" s="10">
        <v>48030527</v>
      </c>
    </row>
    <row r="9" spans="1:8" x14ac:dyDescent="0.25">
      <c r="A9" s="5">
        <v>4</v>
      </c>
      <c r="B9" s="32" t="s">
        <v>7</v>
      </c>
      <c r="C9" s="58">
        <f t="shared" si="0"/>
        <v>0</v>
      </c>
      <c r="D9" s="45">
        <f>D10</f>
        <v>0</v>
      </c>
      <c r="E9" s="8">
        <f>E10</f>
        <v>0</v>
      </c>
      <c r="F9" s="8">
        <f>F10</f>
        <v>0</v>
      </c>
      <c r="G9" s="8">
        <f>G10</f>
        <v>0</v>
      </c>
      <c r="H9" s="8">
        <f>H10</f>
        <v>0</v>
      </c>
    </row>
    <row r="10" spans="1:8" ht="26.4" x14ac:dyDescent="0.25">
      <c r="A10" s="5">
        <v>5</v>
      </c>
      <c r="B10" s="32" t="s">
        <v>8</v>
      </c>
      <c r="C10" s="58">
        <f t="shared" si="0"/>
        <v>0</v>
      </c>
      <c r="D10" s="39"/>
      <c r="E10" s="6"/>
      <c r="F10" s="6"/>
      <c r="G10" s="6"/>
      <c r="H10" s="6"/>
    </row>
    <row r="11" spans="1:8" x14ac:dyDescent="0.25">
      <c r="A11" s="5">
        <v>6</v>
      </c>
      <c r="B11" s="32" t="s">
        <v>9</v>
      </c>
      <c r="C11" s="58">
        <f t="shared" si="0"/>
        <v>2700000</v>
      </c>
      <c r="D11" s="45">
        <f>D12</f>
        <v>2700000</v>
      </c>
      <c r="E11" s="8">
        <f>E12</f>
        <v>0</v>
      </c>
      <c r="F11" s="8">
        <f>F12</f>
        <v>0</v>
      </c>
      <c r="G11" s="8">
        <f>G12</f>
        <v>0</v>
      </c>
      <c r="H11" s="8">
        <f>H12</f>
        <v>0</v>
      </c>
    </row>
    <row r="12" spans="1:8" ht="18.75" customHeight="1" x14ac:dyDescent="0.25">
      <c r="A12" s="5">
        <v>7</v>
      </c>
      <c r="B12" s="32" t="s">
        <v>10</v>
      </c>
      <c r="C12" s="58">
        <f t="shared" si="0"/>
        <v>2700000</v>
      </c>
      <c r="D12" s="45">
        <v>2700000</v>
      </c>
      <c r="E12" s="8"/>
      <c r="F12" s="8"/>
      <c r="G12" s="8"/>
      <c r="H12" s="8"/>
    </row>
    <row r="13" spans="1:8" x14ac:dyDescent="0.25">
      <c r="A13" s="5">
        <v>8</v>
      </c>
      <c r="B13" s="32" t="s">
        <v>11</v>
      </c>
      <c r="C13" s="58">
        <f t="shared" si="0"/>
        <v>9300000</v>
      </c>
      <c r="D13" s="45">
        <f>SUM(D14:D16)</f>
        <v>9300000</v>
      </c>
      <c r="E13" s="8">
        <f>SUM(E14:E16)</f>
        <v>0</v>
      </c>
      <c r="F13" s="8">
        <f>SUM(F14:F16)</f>
        <v>0</v>
      </c>
      <c r="G13" s="8">
        <f>SUM(G14:G16)</f>
        <v>0</v>
      </c>
      <c r="H13" s="8">
        <f>SUM(H14:H16)</f>
        <v>0</v>
      </c>
    </row>
    <row r="14" spans="1:8" x14ac:dyDescent="0.25">
      <c r="A14" s="5">
        <v>9</v>
      </c>
      <c r="B14" s="32" t="s">
        <v>12</v>
      </c>
      <c r="C14" s="58">
        <f t="shared" si="0"/>
        <v>900000</v>
      </c>
      <c r="D14" s="39">
        <v>900000</v>
      </c>
      <c r="E14" s="6"/>
      <c r="F14" s="6"/>
      <c r="G14" s="6"/>
      <c r="H14" s="6"/>
    </row>
    <row r="15" spans="1:8" x14ac:dyDescent="0.25">
      <c r="A15" s="5">
        <v>10</v>
      </c>
      <c r="B15" s="32" t="s">
        <v>13</v>
      </c>
      <c r="C15" s="58">
        <f t="shared" si="0"/>
        <v>8400000</v>
      </c>
      <c r="D15" s="39">
        <v>8400000</v>
      </c>
      <c r="E15" s="6"/>
      <c r="F15" s="6"/>
      <c r="G15" s="6"/>
      <c r="H15" s="6"/>
    </row>
    <row r="16" spans="1:8" x14ac:dyDescent="0.25">
      <c r="A16" s="5">
        <v>11</v>
      </c>
      <c r="B16" s="32" t="s">
        <v>14</v>
      </c>
      <c r="C16" s="58">
        <f t="shared" si="0"/>
        <v>0</v>
      </c>
      <c r="D16" s="39"/>
      <c r="E16" s="6"/>
      <c r="F16" s="6"/>
      <c r="G16" s="6"/>
      <c r="H16" s="6"/>
    </row>
    <row r="17" spans="1:8" x14ac:dyDescent="0.25">
      <c r="A17" s="5">
        <v>12</v>
      </c>
      <c r="B17" s="50" t="s">
        <v>15</v>
      </c>
      <c r="C17" s="58">
        <f t="shared" si="0"/>
        <v>12000000</v>
      </c>
      <c r="D17" s="53">
        <f>D9+D11+D13</f>
        <v>12000000</v>
      </c>
      <c r="E17" s="10">
        <f>E9+E11+E13</f>
        <v>0</v>
      </c>
      <c r="F17" s="10">
        <f>F9+F11+F13</f>
        <v>0</v>
      </c>
      <c r="G17" s="10">
        <f>G9+G11+G13</f>
        <v>0</v>
      </c>
      <c r="H17" s="10">
        <f>H9+H11+H13</f>
        <v>0</v>
      </c>
    </row>
    <row r="18" spans="1:8" x14ac:dyDescent="0.25">
      <c r="A18" s="5">
        <v>13</v>
      </c>
      <c r="B18" s="32" t="s">
        <v>16</v>
      </c>
      <c r="C18" s="58">
        <f t="shared" si="0"/>
        <v>822459</v>
      </c>
      <c r="D18" s="39">
        <v>822459</v>
      </c>
      <c r="E18" s="6"/>
      <c r="F18" s="6"/>
      <c r="G18" s="6"/>
      <c r="H18" s="6"/>
    </row>
    <row r="19" spans="1:8" ht="26.4" x14ac:dyDescent="0.25">
      <c r="A19" s="5">
        <v>14</v>
      </c>
      <c r="B19" s="32" t="s">
        <v>17</v>
      </c>
      <c r="C19" s="58">
        <f t="shared" si="0"/>
        <v>155243980</v>
      </c>
      <c r="D19" s="41">
        <f>SUM(D20:D23)</f>
        <v>154501280</v>
      </c>
      <c r="E19" s="7">
        <f>SUM(E20:E23)</f>
        <v>0</v>
      </c>
      <c r="F19" s="7">
        <f>SUM(F20:F23)</f>
        <v>742700</v>
      </c>
      <c r="G19" s="7">
        <f>SUM(G20:G23)</f>
        <v>0</v>
      </c>
      <c r="H19" s="7">
        <f>SUM(H20:H23)</f>
        <v>0</v>
      </c>
    </row>
    <row r="20" spans="1:8" ht="16.5" customHeight="1" x14ac:dyDescent="0.25">
      <c r="A20" s="5">
        <v>15</v>
      </c>
      <c r="B20" s="32" t="s">
        <v>18</v>
      </c>
      <c r="C20" s="58">
        <f t="shared" si="0"/>
        <v>500000</v>
      </c>
      <c r="D20" s="39">
        <v>500000</v>
      </c>
      <c r="E20" s="6"/>
      <c r="F20" s="6"/>
      <c r="G20" s="6"/>
      <c r="H20" s="6"/>
    </row>
    <row r="21" spans="1:8" ht="16.5" customHeight="1" x14ac:dyDescent="0.25">
      <c r="A21" s="5">
        <v>16</v>
      </c>
      <c r="B21" s="32" t="s">
        <v>19</v>
      </c>
      <c r="C21" s="58">
        <f t="shared" si="0"/>
        <v>742700</v>
      </c>
      <c r="D21" s="39"/>
      <c r="E21" s="6"/>
      <c r="F21" s="6">
        <v>742700</v>
      </c>
      <c r="G21" s="6"/>
      <c r="H21" s="6"/>
    </row>
    <row r="22" spans="1:8" ht="18" customHeight="1" x14ac:dyDescent="0.25">
      <c r="A22" s="5">
        <v>17</v>
      </c>
      <c r="B22" s="32" t="s">
        <v>20</v>
      </c>
      <c r="C22" s="58">
        <f t="shared" si="0"/>
        <v>0</v>
      </c>
      <c r="D22" s="39"/>
      <c r="E22" s="6"/>
      <c r="F22" s="6"/>
      <c r="G22" s="6"/>
      <c r="H22" s="6"/>
    </row>
    <row r="23" spans="1:8" x14ac:dyDescent="0.25">
      <c r="A23" s="5">
        <v>18</v>
      </c>
      <c r="B23" s="32" t="s">
        <v>21</v>
      </c>
      <c r="C23" s="58">
        <f t="shared" si="0"/>
        <v>154001280</v>
      </c>
      <c r="D23" s="39">
        <v>154001280</v>
      </c>
      <c r="E23" s="6"/>
      <c r="F23" s="6"/>
      <c r="G23" s="6"/>
      <c r="H23" s="6"/>
    </row>
    <row r="24" spans="1:8" ht="26.4" x14ac:dyDescent="0.25">
      <c r="A24" s="5">
        <v>19</v>
      </c>
      <c r="B24" s="32" t="s">
        <v>22</v>
      </c>
      <c r="C24" s="58">
        <f t="shared" si="0"/>
        <v>4873520</v>
      </c>
      <c r="D24" s="39">
        <v>4873520</v>
      </c>
      <c r="E24" s="6"/>
      <c r="F24" s="6"/>
      <c r="G24" s="6"/>
      <c r="H24" s="6"/>
    </row>
    <row r="25" spans="1:8" x14ac:dyDescent="0.25">
      <c r="A25" s="5">
        <v>20</v>
      </c>
      <c r="B25" s="32" t="s">
        <v>23</v>
      </c>
      <c r="C25" s="58">
        <f t="shared" si="0"/>
        <v>109247061</v>
      </c>
      <c r="D25" s="39">
        <v>109247061</v>
      </c>
      <c r="E25" s="6"/>
      <c r="F25" s="6"/>
      <c r="G25" s="6"/>
      <c r="H25" s="6"/>
    </row>
    <row r="26" spans="1:8" x14ac:dyDescent="0.25">
      <c r="A26" s="5">
        <v>21</v>
      </c>
      <c r="B26" s="50" t="s">
        <v>24</v>
      </c>
      <c r="C26" s="58">
        <f t="shared" si="0"/>
        <v>270187020</v>
      </c>
      <c r="D26" s="53">
        <f>D18+D19+D24+D25</f>
        <v>269444320</v>
      </c>
      <c r="E26" s="10">
        <f>E18+E19+E24+E25</f>
        <v>0</v>
      </c>
      <c r="F26" s="10">
        <f>F18+F19+F24+F25</f>
        <v>742700</v>
      </c>
      <c r="G26" s="10">
        <f>G18+G19+G24+G25</f>
        <v>0</v>
      </c>
      <c r="H26" s="10">
        <f>H18+H19+H24+H25</f>
        <v>0</v>
      </c>
    </row>
    <row r="27" spans="1:8" x14ac:dyDescent="0.25">
      <c r="A27" s="5">
        <v>22</v>
      </c>
      <c r="B27" s="32" t="s">
        <v>25</v>
      </c>
      <c r="C27" s="58">
        <f t="shared" si="0"/>
        <v>2111862</v>
      </c>
      <c r="D27" s="39">
        <v>1181102</v>
      </c>
      <c r="E27" s="6">
        <v>730760</v>
      </c>
      <c r="F27" s="6">
        <v>200000</v>
      </c>
      <c r="G27" s="6"/>
      <c r="H27" s="6"/>
    </row>
    <row r="28" spans="1:8" x14ac:dyDescent="0.25">
      <c r="A28" s="5">
        <v>23</v>
      </c>
      <c r="B28" s="32" t="s">
        <v>26</v>
      </c>
      <c r="C28" s="58">
        <f t="shared" si="0"/>
        <v>15996392</v>
      </c>
      <c r="D28" s="39">
        <v>15996392</v>
      </c>
      <c r="E28" s="6"/>
      <c r="F28" s="6"/>
      <c r="G28" s="6"/>
      <c r="H28" s="6"/>
    </row>
    <row r="29" spans="1:8" x14ac:dyDescent="0.25">
      <c r="A29" s="5">
        <v>24</v>
      </c>
      <c r="B29" s="32" t="s">
        <v>27</v>
      </c>
      <c r="C29" s="58">
        <f t="shared" si="0"/>
        <v>2949950</v>
      </c>
      <c r="D29" s="39">
        <v>90000</v>
      </c>
      <c r="E29" s="6">
        <v>2599950</v>
      </c>
      <c r="F29" s="6">
        <v>260000</v>
      </c>
      <c r="G29" s="6"/>
      <c r="H29" s="6"/>
    </row>
    <row r="30" spans="1:8" x14ac:dyDescent="0.25">
      <c r="A30" s="5">
        <v>25</v>
      </c>
      <c r="B30" s="32" t="s">
        <v>28</v>
      </c>
      <c r="C30" s="58">
        <f t="shared" si="0"/>
        <v>8679557</v>
      </c>
      <c r="D30" s="39">
        <v>2530034</v>
      </c>
      <c r="E30" s="6">
        <v>1459050</v>
      </c>
      <c r="F30" s="6">
        <v>2134960</v>
      </c>
      <c r="G30" s="6">
        <v>2064489</v>
      </c>
      <c r="H30" s="6">
        <v>491024</v>
      </c>
    </row>
    <row r="31" spans="1:8" ht="26.4" x14ac:dyDescent="0.25">
      <c r="A31" s="5">
        <v>26</v>
      </c>
      <c r="B31" s="32" t="s">
        <v>29</v>
      </c>
      <c r="C31" s="58">
        <f t="shared" si="0"/>
        <v>7899181</v>
      </c>
      <c r="D31" s="39">
        <v>5345334</v>
      </c>
      <c r="E31" s="6">
        <v>1293240</v>
      </c>
      <c r="F31" s="6">
        <v>700640</v>
      </c>
      <c r="G31" s="6">
        <v>427391</v>
      </c>
      <c r="H31" s="6">
        <v>132576</v>
      </c>
    </row>
    <row r="32" spans="1:8" x14ac:dyDescent="0.25">
      <c r="A32" s="5">
        <v>27</v>
      </c>
      <c r="B32" s="50" t="s">
        <v>30</v>
      </c>
      <c r="C32" s="58">
        <f t="shared" si="0"/>
        <v>37636942</v>
      </c>
      <c r="D32" s="53">
        <f>SUM(D27:D31)</f>
        <v>25142862</v>
      </c>
      <c r="E32" s="10">
        <f>SUM(E27:E31)</f>
        <v>6083000</v>
      </c>
      <c r="F32" s="10">
        <f>SUM(F27:F31)</f>
        <v>3295600</v>
      </c>
      <c r="G32" s="10">
        <f>SUM(G27:G31)</f>
        <v>2491880</v>
      </c>
      <c r="H32" s="10">
        <f>SUM(H27:H31)</f>
        <v>623600</v>
      </c>
    </row>
    <row r="33" spans="1:8" x14ac:dyDescent="0.25">
      <c r="A33" s="5">
        <v>28</v>
      </c>
      <c r="B33" s="32" t="s">
        <v>31</v>
      </c>
      <c r="C33" s="58">
        <f t="shared" si="0"/>
        <v>214617259</v>
      </c>
      <c r="D33" s="39">
        <v>214617259</v>
      </c>
      <c r="E33" s="6"/>
      <c r="F33" s="6"/>
      <c r="G33" s="6"/>
      <c r="H33" s="6"/>
    </row>
    <row r="34" spans="1:8" x14ac:dyDescent="0.25">
      <c r="A34" s="5">
        <v>29</v>
      </c>
      <c r="B34" s="32" t="s">
        <v>32</v>
      </c>
      <c r="C34" s="58">
        <f t="shared" si="0"/>
        <v>100000</v>
      </c>
      <c r="D34" s="39"/>
      <c r="E34" s="6">
        <v>100000</v>
      </c>
      <c r="F34" s="6"/>
      <c r="G34" s="6"/>
      <c r="H34" s="6"/>
    </row>
    <row r="35" spans="1:8" x14ac:dyDescent="0.25">
      <c r="A35" s="5">
        <v>30</v>
      </c>
      <c r="B35" s="32" t="s">
        <v>33</v>
      </c>
      <c r="C35" s="58">
        <f t="shared" si="0"/>
        <v>320000</v>
      </c>
      <c r="D35" s="39"/>
      <c r="E35" s="6"/>
      <c r="F35" s="6">
        <v>200000</v>
      </c>
      <c r="G35" s="6"/>
      <c r="H35" s="6">
        <v>120000</v>
      </c>
    </row>
    <row r="36" spans="1:8" ht="26.4" x14ac:dyDescent="0.25">
      <c r="A36" s="5">
        <v>31</v>
      </c>
      <c r="B36" s="32" t="s">
        <v>34</v>
      </c>
      <c r="C36" s="58">
        <f t="shared" si="0"/>
        <v>57800859</v>
      </c>
      <c r="D36" s="39">
        <v>57687459</v>
      </c>
      <c r="E36" s="6">
        <v>27000</v>
      </c>
      <c r="F36" s="6">
        <v>54000</v>
      </c>
      <c r="G36" s="6">
        <f>(SUM(G33:G35))*0.27</f>
        <v>0</v>
      </c>
      <c r="H36" s="6">
        <v>32400</v>
      </c>
    </row>
    <row r="37" spans="1:8" x14ac:dyDescent="0.25">
      <c r="A37" s="5">
        <v>32</v>
      </c>
      <c r="B37" s="50" t="s">
        <v>35</v>
      </c>
      <c r="C37" s="58">
        <f t="shared" si="0"/>
        <v>272838118</v>
      </c>
      <c r="D37" s="53">
        <f>SUM(D33:D36)</f>
        <v>272304718</v>
      </c>
      <c r="E37" s="53">
        <f>SUM(E33:E36)</f>
        <v>127000</v>
      </c>
      <c r="F37" s="53">
        <f>SUM(F33:F36)</f>
        <v>254000</v>
      </c>
      <c r="G37" s="53">
        <f>SUM(G33:G36)</f>
        <v>0</v>
      </c>
      <c r="H37" s="53">
        <f>SUM(H33:H36)</f>
        <v>152400</v>
      </c>
    </row>
    <row r="38" spans="1:8" ht="26.4" x14ac:dyDescent="0.25">
      <c r="A38" s="5">
        <v>33</v>
      </c>
      <c r="B38" s="32" t="s">
        <v>36</v>
      </c>
      <c r="C38" s="58">
        <f t="shared" si="0"/>
        <v>1500000</v>
      </c>
      <c r="D38" s="45">
        <f>SUM(D39:D41)</f>
        <v>1500000</v>
      </c>
      <c r="E38" s="8">
        <f>SUM(E39:E41)</f>
        <v>0</v>
      </c>
      <c r="F38" s="8">
        <f>SUM(F39:F41)</f>
        <v>0</v>
      </c>
      <c r="G38" s="8">
        <f>SUM(G39:G41)</f>
        <v>0</v>
      </c>
      <c r="H38" s="8">
        <f>SUM(H39:H41)</f>
        <v>0</v>
      </c>
    </row>
    <row r="39" spans="1:8" x14ac:dyDescent="0.25">
      <c r="A39" s="5">
        <v>34</v>
      </c>
      <c r="B39" s="32" t="s">
        <v>37</v>
      </c>
      <c r="C39" s="58">
        <f t="shared" si="0"/>
        <v>0</v>
      </c>
      <c r="D39" s="39"/>
      <c r="E39" s="6"/>
      <c r="F39" s="6"/>
      <c r="G39" s="6"/>
      <c r="H39" s="6"/>
    </row>
    <row r="40" spans="1:8" x14ac:dyDescent="0.25">
      <c r="A40" s="5">
        <v>35</v>
      </c>
      <c r="B40" s="32" t="s">
        <v>877</v>
      </c>
      <c r="C40" s="58">
        <f t="shared" si="0"/>
        <v>1500000</v>
      </c>
      <c r="D40" s="39">
        <v>1500000</v>
      </c>
      <c r="E40" s="6"/>
      <c r="F40" s="6"/>
      <c r="G40" s="6"/>
      <c r="H40" s="6"/>
    </row>
    <row r="41" spans="1:8" ht="26.4" x14ac:dyDescent="0.25">
      <c r="A41" s="5">
        <v>36</v>
      </c>
      <c r="B41" s="32" t="s">
        <v>39</v>
      </c>
      <c r="C41" s="58">
        <f t="shared" si="0"/>
        <v>0</v>
      </c>
      <c r="D41" s="39"/>
      <c r="E41" s="6"/>
      <c r="F41" s="6"/>
      <c r="G41" s="6"/>
      <c r="H41" s="6"/>
    </row>
    <row r="42" spans="1:8" x14ac:dyDescent="0.25">
      <c r="A42" s="5">
        <v>37</v>
      </c>
      <c r="B42" s="50" t="s">
        <v>40</v>
      </c>
      <c r="C42" s="58">
        <f t="shared" si="0"/>
        <v>1500000</v>
      </c>
      <c r="D42" s="53">
        <f>D38</f>
        <v>1500000</v>
      </c>
      <c r="E42" s="10">
        <f>E38</f>
        <v>0</v>
      </c>
      <c r="F42" s="10">
        <f>F38</f>
        <v>0</v>
      </c>
      <c r="G42" s="10">
        <f>G38</f>
        <v>0</v>
      </c>
      <c r="H42" s="10">
        <f>H38</f>
        <v>0</v>
      </c>
    </row>
    <row r="43" spans="1:8" x14ac:dyDescent="0.25">
      <c r="A43" s="5">
        <v>38</v>
      </c>
      <c r="B43" s="36" t="s">
        <v>41</v>
      </c>
      <c r="C43" s="58">
        <f t="shared" si="0"/>
        <v>1278259172</v>
      </c>
      <c r="D43" s="55">
        <f>D6+D7+D8+D17+D26+D32+D37+D42</f>
        <v>675736202</v>
      </c>
      <c r="E43" s="11">
        <f>E6+E7+E8+E17+E26+E32+E37+E42</f>
        <v>184094743</v>
      </c>
      <c r="F43" s="11">
        <f>F6+F7+F8+F17+F26+F32+F37+F42</f>
        <v>206117305</v>
      </c>
      <c r="G43" s="11">
        <f>G6+G7+G8+G17+G26+G32+G37+G42</f>
        <v>62905898</v>
      </c>
      <c r="H43" s="11">
        <f>H6+H7+H8+H17+H26+H32+H37+H42</f>
        <v>149405024</v>
      </c>
    </row>
    <row r="44" spans="1:8" ht="26.4" x14ac:dyDescent="0.25">
      <c r="A44" s="5">
        <v>39</v>
      </c>
      <c r="B44" s="32" t="s">
        <v>42</v>
      </c>
      <c r="C44" s="58">
        <f t="shared" si="0"/>
        <v>11433848</v>
      </c>
      <c r="D44" s="39">
        <v>11433848</v>
      </c>
      <c r="E44" s="6"/>
      <c r="F44" s="6"/>
      <c r="G44" s="6"/>
      <c r="H44" s="6"/>
    </row>
    <row r="45" spans="1:8" x14ac:dyDescent="0.25">
      <c r="A45" s="5">
        <v>40</v>
      </c>
      <c r="B45" s="32" t="s">
        <v>878</v>
      </c>
      <c r="C45" s="58">
        <f t="shared" si="0"/>
        <v>60000000</v>
      </c>
      <c r="D45" s="39">
        <v>60000000</v>
      </c>
      <c r="E45" s="6"/>
      <c r="F45" s="6"/>
      <c r="G45" s="6"/>
      <c r="H45" s="6"/>
    </row>
    <row r="46" spans="1:8" ht="26.4" x14ac:dyDescent="0.25">
      <c r="A46" s="5">
        <v>40</v>
      </c>
      <c r="B46" s="32" t="s">
        <v>43</v>
      </c>
      <c r="C46" s="58">
        <f t="shared" si="0"/>
        <v>490601691</v>
      </c>
      <c r="D46" s="39">
        <f>'[1]1b'!C72</f>
        <v>490601691</v>
      </c>
      <c r="E46" s="6"/>
      <c r="F46" s="6"/>
      <c r="G46" s="6"/>
      <c r="H46" s="6"/>
    </row>
    <row r="47" spans="1:8" x14ac:dyDescent="0.25">
      <c r="A47" s="5">
        <v>41</v>
      </c>
      <c r="B47" s="32" t="s">
        <v>44</v>
      </c>
      <c r="C47" s="58">
        <f t="shared" si="0"/>
        <v>562035539</v>
      </c>
      <c r="D47" s="45">
        <f>SUM(D44:D46)</f>
        <v>562035539</v>
      </c>
      <c r="E47" s="8">
        <f>SUM(E44:E46)</f>
        <v>0</v>
      </c>
      <c r="F47" s="8">
        <f>SUM(F44:F46)</f>
        <v>0</v>
      </c>
      <c r="G47" s="8">
        <f>SUM(G44:G46)</f>
        <v>0</v>
      </c>
      <c r="H47" s="8">
        <f>SUM(H44:H46)</f>
        <v>0</v>
      </c>
    </row>
    <row r="48" spans="1:8" ht="13.8" thickBot="1" x14ac:dyDescent="0.3">
      <c r="A48" s="5">
        <v>42</v>
      </c>
      <c r="B48" s="37" t="s">
        <v>45</v>
      </c>
      <c r="C48" s="58">
        <f t="shared" si="0"/>
        <v>562035539</v>
      </c>
      <c r="D48" s="56">
        <f>D47</f>
        <v>562035539</v>
      </c>
      <c r="E48" s="12">
        <f>E47</f>
        <v>0</v>
      </c>
      <c r="F48" s="12">
        <f>F47</f>
        <v>0</v>
      </c>
      <c r="G48" s="12">
        <f>G47</f>
        <v>0</v>
      </c>
      <c r="H48" s="12">
        <f>H47</f>
        <v>0</v>
      </c>
    </row>
    <row r="49" spans="1:8" ht="14.4" thickTop="1" thickBot="1" x14ac:dyDescent="0.3">
      <c r="A49" s="5">
        <v>43</v>
      </c>
      <c r="B49" s="52" t="s">
        <v>46</v>
      </c>
      <c r="C49" s="59">
        <f t="shared" si="0"/>
        <v>1840294711</v>
      </c>
      <c r="D49" s="23">
        <f>D43+D48</f>
        <v>1237771741</v>
      </c>
      <c r="E49" s="13">
        <f>E43+E48</f>
        <v>184094743</v>
      </c>
      <c r="F49" s="13">
        <f>F43+F48</f>
        <v>206117305</v>
      </c>
      <c r="G49" s="13">
        <f>G43+G48</f>
        <v>62905898</v>
      </c>
      <c r="H49" s="13">
        <f>H43+H48</f>
        <v>149405024</v>
      </c>
    </row>
    <row r="50" spans="1:8" ht="13.8" thickTop="1" x14ac:dyDescent="0.25"/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tabSelected="1" workbookViewId="0">
      <selection activeCell="D2" sqref="D2"/>
    </sheetView>
  </sheetViews>
  <sheetFormatPr defaultRowHeight="13.2" x14ac:dyDescent="0.25"/>
  <cols>
    <col min="1" max="1" width="6.44140625" customWidth="1"/>
    <col min="2" max="2" width="46.5546875" customWidth="1"/>
    <col min="3" max="8" width="13.6640625" customWidth="1"/>
    <col min="9" max="9" width="6.44140625" customWidth="1"/>
  </cols>
  <sheetData>
    <row r="1" spans="1:9" ht="18" x14ac:dyDescent="0.35">
      <c r="B1" s="28" t="s">
        <v>0</v>
      </c>
      <c r="D1" s="214" t="s">
        <v>881</v>
      </c>
    </row>
    <row r="2" spans="1:9" ht="18" x14ac:dyDescent="0.35">
      <c r="B2" s="29" t="s">
        <v>183</v>
      </c>
      <c r="D2" s="68" t="s">
        <v>847</v>
      </c>
    </row>
    <row r="3" spans="1:9" ht="15.6" x14ac:dyDescent="0.3">
      <c r="B3" s="30" t="s">
        <v>121</v>
      </c>
      <c r="C3" t="s">
        <v>122</v>
      </c>
    </row>
    <row r="4" spans="1:9" s="15" customFormat="1" ht="17.399999999999999" x14ac:dyDescent="0.3">
      <c r="A4" s="14"/>
      <c r="B4" s="16"/>
      <c r="C4" s="31" t="s">
        <v>47</v>
      </c>
      <c r="D4" s="31" t="s">
        <v>48</v>
      </c>
      <c r="E4" s="31" t="s">
        <v>49</v>
      </c>
      <c r="F4" s="31" t="s">
        <v>50</v>
      </c>
      <c r="G4" s="31" t="s">
        <v>51</v>
      </c>
      <c r="H4" s="31" t="s">
        <v>52</v>
      </c>
    </row>
    <row r="5" spans="1:9" ht="27" thickBot="1" x14ac:dyDescent="0.3">
      <c r="A5" s="2" t="s">
        <v>1</v>
      </c>
      <c r="B5" s="25" t="s">
        <v>2</v>
      </c>
      <c r="C5" s="658" t="s">
        <v>882</v>
      </c>
      <c r="D5" s="659" t="s">
        <v>883</v>
      </c>
      <c r="E5" s="659" t="s">
        <v>883</v>
      </c>
      <c r="F5" s="659" t="s">
        <v>883</v>
      </c>
      <c r="G5" s="659" t="s">
        <v>883</v>
      </c>
      <c r="H5" s="659" t="s">
        <v>883</v>
      </c>
    </row>
    <row r="6" spans="1:9" x14ac:dyDescent="0.25">
      <c r="A6" s="5">
        <v>1</v>
      </c>
      <c r="B6" s="50" t="s">
        <v>4</v>
      </c>
      <c r="C6" s="57">
        <f t="shared" ref="C6:C49" si="0">SUM(D6:H6)</f>
        <v>75527494</v>
      </c>
      <c r="D6" s="53">
        <v>5002272</v>
      </c>
      <c r="E6" s="10">
        <v>23922985</v>
      </c>
      <c r="F6" s="10">
        <v>26316704</v>
      </c>
      <c r="G6" s="10">
        <v>4735617</v>
      </c>
      <c r="H6" s="10">
        <v>15549916</v>
      </c>
      <c r="I6" s="660"/>
    </row>
    <row r="7" spans="1:9" ht="26.4" x14ac:dyDescent="0.25">
      <c r="A7" s="5">
        <v>2</v>
      </c>
      <c r="B7" s="50" t="s">
        <v>5</v>
      </c>
      <c r="C7" s="58">
        <f t="shared" si="0"/>
        <v>17005701</v>
      </c>
      <c r="D7" s="53">
        <v>1242838</v>
      </c>
      <c r="E7" s="10">
        <v>6444670</v>
      </c>
      <c r="F7" s="10">
        <v>4297895</v>
      </c>
      <c r="G7" s="10">
        <v>1112192</v>
      </c>
      <c r="H7" s="10">
        <v>3908106</v>
      </c>
      <c r="I7" s="660"/>
    </row>
    <row r="8" spans="1:9" x14ac:dyDescent="0.25">
      <c r="A8" s="5">
        <v>3</v>
      </c>
      <c r="B8" s="51" t="s">
        <v>6</v>
      </c>
      <c r="C8" s="58">
        <f t="shared" si="0"/>
        <v>48733804</v>
      </c>
      <c r="D8" s="54">
        <v>8704378</v>
      </c>
      <c r="E8" s="27">
        <v>5967294</v>
      </c>
      <c r="F8" s="27">
        <v>19641745</v>
      </c>
      <c r="G8" s="27">
        <v>7605430</v>
      </c>
      <c r="H8" s="10">
        <v>6814957</v>
      </c>
      <c r="I8" s="660"/>
    </row>
    <row r="9" spans="1:9" x14ac:dyDescent="0.25">
      <c r="A9" s="5">
        <v>4</v>
      </c>
      <c r="B9" s="32" t="s">
        <v>7</v>
      </c>
      <c r="C9" s="58">
        <f t="shared" si="0"/>
        <v>0</v>
      </c>
      <c r="D9" s="45">
        <f>D10</f>
        <v>0</v>
      </c>
      <c r="E9" s="8">
        <f>E10</f>
        <v>0</v>
      </c>
      <c r="F9" s="8">
        <f>F10</f>
        <v>0</v>
      </c>
      <c r="G9" s="8">
        <f>G10</f>
        <v>0</v>
      </c>
      <c r="H9" s="8">
        <f>H10</f>
        <v>0</v>
      </c>
      <c r="I9" s="660"/>
    </row>
    <row r="10" spans="1:9" ht="26.4" x14ac:dyDescent="0.25">
      <c r="A10" s="5">
        <v>5</v>
      </c>
      <c r="B10" s="32" t="s">
        <v>8</v>
      </c>
      <c r="C10" s="58">
        <f t="shared" si="0"/>
        <v>0</v>
      </c>
      <c r="D10" s="39"/>
      <c r="E10" s="6"/>
      <c r="F10" s="6"/>
      <c r="G10" s="6"/>
      <c r="H10" s="6"/>
      <c r="I10" s="660"/>
    </row>
    <row r="11" spans="1:9" x14ac:dyDescent="0.25">
      <c r="A11" s="5">
        <v>6</v>
      </c>
      <c r="B11" s="32" t="s">
        <v>9</v>
      </c>
      <c r="C11" s="58">
        <f t="shared" si="0"/>
        <v>1225000</v>
      </c>
      <c r="D11" s="45">
        <v>1225000</v>
      </c>
      <c r="E11" s="8">
        <f>E12</f>
        <v>0</v>
      </c>
      <c r="F11" s="8">
        <f>F12</f>
        <v>0</v>
      </c>
      <c r="G11" s="8">
        <f>G12</f>
        <v>0</v>
      </c>
      <c r="H11" s="8">
        <f>H12</f>
        <v>0</v>
      </c>
      <c r="I11" s="660"/>
    </row>
    <row r="12" spans="1:9" ht="18.75" customHeight="1" x14ac:dyDescent="0.25">
      <c r="A12" s="5">
        <v>7</v>
      </c>
      <c r="B12" s="32" t="s">
        <v>10</v>
      </c>
      <c r="C12" s="58">
        <f t="shared" si="0"/>
        <v>1225000</v>
      </c>
      <c r="D12" s="45">
        <v>1225000</v>
      </c>
      <c r="E12" s="8"/>
      <c r="F12" s="8"/>
      <c r="G12" s="8"/>
      <c r="H12" s="8"/>
      <c r="I12" s="660"/>
    </row>
    <row r="13" spans="1:9" x14ac:dyDescent="0.25">
      <c r="A13" s="5">
        <v>8</v>
      </c>
      <c r="B13" s="32" t="s">
        <v>11</v>
      </c>
      <c r="C13" s="58">
        <f t="shared" si="0"/>
        <v>1275889</v>
      </c>
      <c r="D13" s="45">
        <v>1275889</v>
      </c>
      <c r="E13" s="8">
        <f>SUM(E14:E16)</f>
        <v>0</v>
      </c>
      <c r="F13" s="8">
        <f>SUM(F14:F16)</f>
        <v>0</v>
      </c>
      <c r="G13" s="8">
        <f>SUM(G14:G16)</f>
        <v>0</v>
      </c>
      <c r="H13" s="8">
        <f>SUM(H14:H16)</f>
        <v>0</v>
      </c>
      <c r="I13" s="660"/>
    </row>
    <row r="14" spans="1:9" x14ac:dyDescent="0.25">
      <c r="A14" s="5">
        <v>9</v>
      </c>
      <c r="B14" s="32" t="s">
        <v>12</v>
      </c>
      <c r="C14" s="58">
        <f t="shared" si="0"/>
        <v>237092</v>
      </c>
      <c r="D14" s="39">
        <v>237092</v>
      </c>
      <c r="E14" s="6"/>
      <c r="F14" s="6"/>
      <c r="G14" s="6"/>
      <c r="H14" s="6"/>
      <c r="I14" s="660"/>
    </row>
    <row r="15" spans="1:9" x14ac:dyDescent="0.25">
      <c r="A15" s="5">
        <v>10</v>
      </c>
      <c r="B15" s="32" t="s">
        <v>13</v>
      </c>
      <c r="C15" s="58">
        <f t="shared" si="0"/>
        <v>1017000</v>
      </c>
      <c r="D15" s="39">
        <v>1017000</v>
      </c>
      <c r="E15" s="6"/>
      <c r="F15" s="6"/>
      <c r="G15" s="6"/>
      <c r="H15" s="6"/>
      <c r="I15" s="660"/>
    </row>
    <row r="16" spans="1:9" x14ac:dyDescent="0.25">
      <c r="A16" s="5">
        <v>11</v>
      </c>
      <c r="B16" s="32" t="s">
        <v>14</v>
      </c>
      <c r="C16" s="58">
        <f t="shared" si="0"/>
        <v>21797</v>
      </c>
      <c r="D16" s="39">
        <v>21797</v>
      </c>
      <c r="E16" s="6"/>
      <c r="F16" s="6"/>
      <c r="G16" s="6"/>
      <c r="H16" s="6"/>
      <c r="I16" s="660"/>
    </row>
    <row r="17" spans="1:9" x14ac:dyDescent="0.25">
      <c r="A17" s="5">
        <v>12</v>
      </c>
      <c r="B17" s="50" t="s">
        <v>15</v>
      </c>
      <c r="C17" s="58">
        <f t="shared" si="0"/>
        <v>2500889</v>
      </c>
      <c r="D17" s="53">
        <f>D9+D11+D13</f>
        <v>2500889</v>
      </c>
      <c r="E17" s="10">
        <f>E9+E11+E13</f>
        <v>0</v>
      </c>
      <c r="F17" s="10">
        <f>F9+F11+F13</f>
        <v>0</v>
      </c>
      <c r="G17" s="10">
        <f>G9+G11+G13</f>
        <v>0</v>
      </c>
      <c r="H17" s="10">
        <f>H9+H11+H13</f>
        <v>0</v>
      </c>
      <c r="I17" s="660"/>
    </row>
    <row r="18" spans="1:9" x14ac:dyDescent="0.25">
      <c r="A18" s="5">
        <v>13</v>
      </c>
      <c r="B18" s="32" t="s">
        <v>16</v>
      </c>
      <c r="C18" s="58">
        <f t="shared" si="0"/>
        <v>780000</v>
      </c>
      <c r="D18" s="39">
        <v>780000</v>
      </c>
      <c r="E18" s="6"/>
      <c r="F18" s="6"/>
      <c r="G18" s="6"/>
      <c r="H18" s="6"/>
      <c r="I18" s="660"/>
    </row>
    <row r="19" spans="1:9" ht="26.4" x14ac:dyDescent="0.25">
      <c r="A19" s="5">
        <v>14</v>
      </c>
      <c r="B19" s="32" t="s">
        <v>17</v>
      </c>
      <c r="C19" s="58">
        <f t="shared" si="0"/>
        <v>27897510</v>
      </c>
      <c r="D19" s="41">
        <v>27875832</v>
      </c>
      <c r="E19" s="7">
        <f>SUM(E20:E23)</f>
        <v>0</v>
      </c>
      <c r="F19" s="7">
        <f>SUM(F20:F23)</f>
        <v>21678</v>
      </c>
      <c r="G19" s="7">
        <f>SUM(G20:G23)</f>
        <v>0</v>
      </c>
      <c r="H19" s="7">
        <f>SUM(H20:H23)</f>
        <v>0</v>
      </c>
      <c r="I19" s="660"/>
    </row>
    <row r="20" spans="1:9" ht="16.5" customHeight="1" x14ac:dyDescent="0.25">
      <c r="A20" s="5">
        <v>15</v>
      </c>
      <c r="B20" s="32" t="s">
        <v>18</v>
      </c>
      <c r="C20" s="58">
        <f t="shared" si="0"/>
        <v>0</v>
      </c>
      <c r="D20" s="39"/>
      <c r="E20" s="6"/>
      <c r="F20" s="6"/>
      <c r="G20" s="6"/>
      <c r="H20" s="6"/>
      <c r="I20" s="660"/>
    </row>
    <row r="21" spans="1:9" ht="16.5" customHeight="1" x14ac:dyDescent="0.25">
      <c r="A21" s="5">
        <v>16</v>
      </c>
      <c r="B21" s="32" t="s">
        <v>19</v>
      </c>
      <c r="C21" s="58">
        <f t="shared" si="0"/>
        <v>21678</v>
      </c>
      <c r="D21" s="39"/>
      <c r="E21" s="6"/>
      <c r="F21" s="6">
        <v>21678</v>
      </c>
      <c r="G21" s="6"/>
      <c r="H21" s="6"/>
      <c r="I21" s="660"/>
    </row>
    <row r="22" spans="1:9" ht="18" customHeight="1" x14ac:dyDescent="0.25">
      <c r="A22" s="5">
        <v>17</v>
      </c>
      <c r="B22" s="32" t="s">
        <v>20</v>
      </c>
      <c r="C22" s="58">
        <f t="shared" si="0"/>
        <v>0</v>
      </c>
      <c r="D22" s="39"/>
      <c r="E22" s="6"/>
      <c r="F22" s="6"/>
      <c r="G22" s="6"/>
      <c r="H22" s="6"/>
      <c r="I22" s="660"/>
    </row>
    <row r="23" spans="1:9" x14ac:dyDescent="0.25">
      <c r="A23" s="5">
        <v>18</v>
      </c>
      <c r="B23" s="32" t="s">
        <v>21</v>
      </c>
      <c r="C23" s="58">
        <f t="shared" si="0"/>
        <v>27875832</v>
      </c>
      <c r="D23" s="39">
        <v>27875832</v>
      </c>
      <c r="E23" s="6"/>
      <c r="F23" s="6"/>
      <c r="G23" s="6"/>
      <c r="H23" s="6"/>
      <c r="I23" s="660"/>
    </row>
    <row r="24" spans="1:9" ht="26.4" x14ac:dyDescent="0.25">
      <c r="A24" s="5">
        <v>19</v>
      </c>
      <c r="B24" s="32" t="s">
        <v>22</v>
      </c>
      <c r="C24" s="58">
        <f t="shared" si="0"/>
        <v>650000</v>
      </c>
      <c r="D24" s="39">
        <v>650000</v>
      </c>
      <c r="E24" s="6"/>
      <c r="F24" s="6"/>
      <c r="G24" s="6"/>
      <c r="H24" s="6"/>
      <c r="I24" s="660"/>
    </row>
    <row r="25" spans="1:9" x14ac:dyDescent="0.25">
      <c r="A25" s="5">
        <v>20</v>
      </c>
      <c r="B25" s="32" t="s">
        <v>23</v>
      </c>
      <c r="C25" s="58">
        <f t="shared" si="0"/>
        <v>0</v>
      </c>
      <c r="D25" s="39"/>
      <c r="E25" s="6"/>
      <c r="F25" s="6"/>
      <c r="G25" s="6"/>
      <c r="H25" s="6"/>
      <c r="I25" s="660"/>
    </row>
    <row r="26" spans="1:9" x14ac:dyDescent="0.25">
      <c r="A26" s="5">
        <v>21</v>
      </c>
      <c r="B26" s="50" t="s">
        <v>24</v>
      </c>
      <c r="C26" s="58">
        <f t="shared" si="0"/>
        <v>29327510</v>
      </c>
      <c r="D26" s="53">
        <f>D18+D19+D24+D25</f>
        <v>29305832</v>
      </c>
      <c r="E26" s="10">
        <f>E18+E19+E24+E25</f>
        <v>0</v>
      </c>
      <c r="F26" s="10">
        <f>F18+F19+F24+F25</f>
        <v>21678</v>
      </c>
      <c r="G26" s="10">
        <f>G18+G19+G24+G25</f>
        <v>0</v>
      </c>
      <c r="H26" s="10">
        <f>H18+H19+H24+H25</f>
        <v>0</v>
      </c>
      <c r="I26" s="660"/>
    </row>
    <row r="27" spans="1:9" x14ac:dyDescent="0.25">
      <c r="A27" s="5">
        <v>22</v>
      </c>
      <c r="B27" s="32" t="s">
        <v>25</v>
      </c>
      <c r="C27" s="58">
        <f t="shared" si="0"/>
        <v>55000</v>
      </c>
      <c r="D27" s="39"/>
      <c r="E27" s="6"/>
      <c r="F27" s="6">
        <v>55000</v>
      </c>
      <c r="G27" s="6"/>
      <c r="H27" s="6"/>
      <c r="I27" s="660"/>
    </row>
    <row r="28" spans="1:9" x14ac:dyDescent="0.25">
      <c r="A28" s="5">
        <v>23</v>
      </c>
      <c r="B28" s="32" t="s">
        <v>26</v>
      </c>
      <c r="C28" s="58">
        <f t="shared" si="0"/>
        <v>0</v>
      </c>
      <c r="D28" s="39"/>
      <c r="E28" s="6"/>
      <c r="F28" s="6"/>
      <c r="G28" s="6"/>
      <c r="H28" s="6"/>
      <c r="I28" s="660"/>
    </row>
    <row r="29" spans="1:9" x14ac:dyDescent="0.25">
      <c r="A29" s="5">
        <v>24</v>
      </c>
      <c r="B29" s="32" t="s">
        <v>27</v>
      </c>
      <c r="C29" s="58">
        <f t="shared" si="0"/>
        <v>4409</v>
      </c>
      <c r="D29" s="39"/>
      <c r="E29" s="6"/>
      <c r="F29" s="6">
        <v>4409</v>
      </c>
      <c r="G29" s="6"/>
      <c r="H29" s="6"/>
      <c r="I29" s="660"/>
    </row>
    <row r="30" spans="1:9" x14ac:dyDescent="0.25">
      <c r="A30" s="5">
        <v>25</v>
      </c>
      <c r="B30" s="32" t="s">
        <v>28</v>
      </c>
      <c r="C30" s="58">
        <f t="shared" si="0"/>
        <v>370285</v>
      </c>
      <c r="D30" s="39">
        <v>22872</v>
      </c>
      <c r="E30" s="6">
        <v>28746</v>
      </c>
      <c r="F30" s="6">
        <v>306496</v>
      </c>
      <c r="G30" s="6"/>
      <c r="H30" s="6">
        <v>12171</v>
      </c>
      <c r="I30" s="660"/>
    </row>
    <row r="31" spans="1:9" ht="26.4" x14ac:dyDescent="0.25">
      <c r="A31" s="5">
        <v>26</v>
      </c>
      <c r="B31" s="32" t="s">
        <v>29</v>
      </c>
      <c r="C31" s="58">
        <f t="shared" si="0"/>
        <v>116020</v>
      </c>
      <c r="D31" s="39">
        <v>6176</v>
      </c>
      <c r="E31" s="6">
        <v>7761</v>
      </c>
      <c r="F31" s="6">
        <v>98796</v>
      </c>
      <c r="G31" s="6"/>
      <c r="H31" s="6">
        <v>3287</v>
      </c>
      <c r="I31" s="660"/>
    </row>
    <row r="32" spans="1:9" x14ac:dyDescent="0.25">
      <c r="A32" s="5">
        <v>27</v>
      </c>
      <c r="B32" s="50" t="s">
        <v>30</v>
      </c>
      <c r="C32" s="58">
        <f t="shared" si="0"/>
        <v>545714</v>
      </c>
      <c r="D32" s="53">
        <f>SUM(D27:D31)</f>
        <v>29048</v>
      </c>
      <c r="E32" s="10">
        <f>SUM(E27:E31)</f>
        <v>36507</v>
      </c>
      <c r="F32" s="10">
        <f>SUM(F27:F31)</f>
        <v>464701</v>
      </c>
      <c r="G32" s="10">
        <f>SUM(G27:G31)</f>
        <v>0</v>
      </c>
      <c r="H32" s="10">
        <f>SUM(H27:H31)</f>
        <v>15458</v>
      </c>
      <c r="I32" s="660"/>
    </row>
    <row r="33" spans="1:9" x14ac:dyDescent="0.25">
      <c r="A33" s="5">
        <v>28</v>
      </c>
      <c r="B33" s="32" t="s">
        <v>31</v>
      </c>
      <c r="C33" s="58">
        <f t="shared" si="0"/>
        <v>1747623</v>
      </c>
      <c r="D33" s="39">
        <v>1747623</v>
      </c>
      <c r="E33" s="6"/>
      <c r="F33" s="6"/>
      <c r="G33" s="6"/>
      <c r="H33" s="6"/>
      <c r="I33" s="660"/>
    </row>
    <row r="34" spans="1:9" x14ac:dyDescent="0.25">
      <c r="A34" s="5">
        <v>29</v>
      </c>
      <c r="B34" s="32" t="s">
        <v>32</v>
      </c>
      <c r="C34" s="58">
        <f t="shared" si="0"/>
        <v>0</v>
      </c>
      <c r="D34" s="39"/>
      <c r="E34" s="6"/>
      <c r="F34" s="6"/>
      <c r="G34" s="6"/>
      <c r="H34" s="6"/>
      <c r="I34" s="660"/>
    </row>
    <row r="35" spans="1:9" x14ac:dyDescent="0.25">
      <c r="A35" s="5">
        <v>30</v>
      </c>
      <c r="B35" s="32" t="s">
        <v>33</v>
      </c>
      <c r="C35" s="58">
        <f t="shared" si="0"/>
        <v>0</v>
      </c>
      <c r="D35" s="39"/>
      <c r="E35" s="6"/>
      <c r="F35" s="6"/>
      <c r="G35" s="6"/>
      <c r="H35" s="6"/>
      <c r="I35" s="660"/>
    </row>
    <row r="36" spans="1:9" ht="26.4" x14ac:dyDescent="0.25">
      <c r="A36" s="5">
        <v>31</v>
      </c>
      <c r="B36" s="32" t="s">
        <v>34</v>
      </c>
      <c r="C36" s="58">
        <f t="shared" si="0"/>
        <v>385462</v>
      </c>
      <c r="D36" s="39">
        <v>385462</v>
      </c>
      <c r="E36" s="6"/>
      <c r="F36" s="6"/>
      <c r="G36" s="6"/>
      <c r="H36" s="6"/>
      <c r="I36" s="660"/>
    </row>
    <row r="37" spans="1:9" x14ac:dyDescent="0.25">
      <c r="A37" s="5">
        <v>32</v>
      </c>
      <c r="B37" s="50" t="s">
        <v>35</v>
      </c>
      <c r="C37" s="58">
        <f t="shared" si="0"/>
        <v>2133085</v>
      </c>
      <c r="D37" s="53">
        <f>SUM(D33:D36)</f>
        <v>2133085</v>
      </c>
      <c r="E37" s="53">
        <f>SUM(E33:E36)</f>
        <v>0</v>
      </c>
      <c r="F37" s="53">
        <f>SUM(F33:F36)</f>
        <v>0</v>
      </c>
      <c r="G37" s="53">
        <f>SUM(G33:G36)</f>
        <v>0</v>
      </c>
      <c r="H37" s="53">
        <f>SUM(H33:H36)</f>
        <v>0</v>
      </c>
      <c r="I37" s="660"/>
    </row>
    <row r="38" spans="1:9" ht="26.4" x14ac:dyDescent="0.25">
      <c r="A38" s="5">
        <v>33</v>
      </c>
      <c r="B38" s="32" t="s">
        <v>36</v>
      </c>
      <c r="C38" s="58">
        <f t="shared" si="0"/>
        <v>0</v>
      </c>
      <c r="D38" s="45">
        <f>SUM(D39:D41)</f>
        <v>0</v>
      </c>
      <c r="E38" s="8">
        <f>SUM(E39:E41)</f>
        <v>0</v>
      </c>
      <c r="F38" s="8">
        <f>SUM(F39:F41)</f>
        <v>0</v>
      </c>
      <c r="G38" s="8">
        <f>SUM(G39:G41)</f>
        <v>0</v>
      </c>
      <c r="H38" s="8">
        <f>SUM(H39:H41)</f>
        <v>0</v>
      </c>
      <c r="I38" s="660"/>
    </row>
    <row r="39" spans="1:9" x14ac:dyDescent="0.25">
      <c r="A39" s="5">
        <v>34</v>
      </c>
      <c r="B39" s="32" t="s">
        <v>37</v>
      </c>
      <c r="C39" s="58">
        <f t="shared" si="0"/>
        <v>0</v>
      </c>
      <c r="D39" s="39"/>
      <c r="E39" s="6"/>
      <c r="F39" s="6"/>
      <c r="G39" s="6"/>
      <c r="H39" s="6"/>
      <c r="I39" s="660"/>
    </row>
    <row r="40" spans="1:9" x14ac:dyDescent="0.25">
      <c r="A40" s="5">
        <v>35</v>
      </c>
      <c r="B40" s="32" t="s">
        <v>877</v>
      </c>
      <c r="C40" s="58">
        <f t="shared" si="0"/>
        <v>0</v>
      </c>
      <c r="D40" s="39"/>
      <c r="E40" s="6"/>
      <c r="F40" s="6"/>
      <c r="G40" s="6"/>
      <c r="H40" s="6"/>
      <c r="I40" s="660"/>
    </row>
    <row r="41" spans="1:9" ht="26.4" x14ac:dyDescent="0.25">
      <c r="A41" s="5">
        <v>36</v>
      </c>
      <c r="B41" s="32" t="s">
        <v>39</v>
      </c>
      <c r="C41" s="58">
        <f t="shared" si="0"/>
        <v>0</v>
      </c>
      <c r="D41" s="39"/>
      <c r="E41" s="6"/>
      <c r="F41" s="6"/>
      <c r="G41" s="6"/>
      <c r="H41" s="6"/>
      <c r="I41" s="660"/>
    </row>
    <row r="42" spans="1:9" x14ac:dyDescent="0.25">
      <c r="A42" s="5">
        <v>37</v>
      </c>
      <c r="B42" s="50" t="s">
        <v>40</v>
      </c>
      <c r="C42" s="58">
        <f t="shared" si="0"/>
        <v>0</v>
      </c>
      <c r="D42" s="53">
        <f>D38</f>
        <v>0</v>
      </c>
      <c r="E42" s="10">
        <f>E38</f>
        <v>0</v>
      </c>
      <c r="F42" s="10">
        <f>F38</f>
        <v>0</v>
      </c>
      <c r="G42" s="10">
        <f>G38</f>
        <v>0</v>
      </c>
      <c r="H42" s="10">
        <f>H38</f>
        <v>0</v>
      </c>
      <c r="I42" s="660"/>
    </row>
    <row r="43" spans="1:9" x14ac:dyDescent="0.25">
      <c r="A43" s="5">
        <v>38</v>
      </c>
      <c r="B43" s="36" t="s">
        <v>41</v>
      </c>
      <c r="C43" s="58">
        <f t="shared" si="0"/>
        <v>175774197</v>
      </c>
      <c r="D43" s="55">
        <f>D6+D7+D8+D17+D26+D32+D37+D42</f>
        <v>48918342</v>
      </c>
      <c r="E43" s="11">
        <f>E6+E7+E8+E17+E26+E32+E37+E42</f>
        <v>36371456</v>
      </c>
      <c r="F43" s="11">
        <f>F6+F7+F8+F17+F26+F32+F37+F42</f>
        <v>50742723</v>
      </c>
      <c r="G43" s="11">
        <f>G6+G7+G8+G17+G26+G32+G37+G42</f>
        <v>13453239</v>
      </c>
      <c r="H43" s="11">
        <f>H6+H7+H8+H17+H26+H32+H37+H42</f>
        <v>26288437</v>
      </c>
      <c r="I43" s="660"/>
    </row>
    <row r="44" spans="1:9" ht="26.4" x14ac:dyDescent="0.25">
      <c r="A44" s="5">
        <v>39</v>
      </c>
      <c r="B44" s="32" t="s">
        <v>42</v>
      </c>
      <c r="C44" s="58">
        <f t="shared" si="0"/>
        <v>11433848</v>
      </c>
      <c r="D44" s="39">
        <v>11433848</v>
      </c>
      <c r="E44" s="6"/>
      <c r="F44" s="6"/>
      <c r="G44" s="6"/>
      <c r="H44" s="6"/>
      <c r="I44" s="660"/>
    </row>
    <row r="45" spans="1:9" x14ac:dyDescent="0.25">
      <c r="A45" s="5">
        <v>40</v>
      </c>
      <c r="B45" s="32" t="s">
        <v>878</v>
      </c>
      <c r="C45" s="58">
        <f t="shared" si="0"/>
        <v>0</v>
      </c>
      <c r="D45" s="39"/>
      <c r="E45" s="6"/>
      <c r="F45" s="6"/>
      <c r="G45" s="6"/>
      <c r="H45" s="6"/>
      <c r="I45" s="660"/>
    </row>
    <row r="46" spans="1:9" ht="26.4" x14ac:dyDescent="0.25">
      <c r="A46" s="5">
        <v>41</v>
      </c>
      <c r="B46" s="32" t="s">
        <v>43</v>
      </c>
      <c r="C46" s="58">
        <f t="shared" si="0"/>
        <v>87792710</v>
      </c>
      <c r="D46" s="39">
        <v>87792710</v>
      </c>
      <c r="E46" s="6"/>
      <c r="F46" s="6"/>
      <c r="G46" s="6"/>
      <c r="H46" s="6"/>
      <c r="I46" s="660"/>
    </row>
    <row r="47" spans="1:9" x14ac:dyDescent="0.25">
      <c r="A47" s="5">
        <v>42</v>
      </c>
      <c r="B47" s="32" t="s">
        <v>44</v>
      </c>
      <c r="C47" s="58">
        <f t="shared" si="0"/>
        <v>99226558</v>
      </c>
      <c r="D47" s="45">
        <f>SUM(D44:D46)</f>
        <v>99226558</v>
      </c>
      <c r="E47" s="8">
        <f>SUM(E44:E46)</f>
        <v>0</v>
      </c>
      <c r="F47" s="8">
        <f>SUM(F44:F46)</f>
        <v>0</v>
      </c>
      <c r="G47" s="8">
        <f>SUM(G44:G46)</f>
        <v>0</v>
      </c>
      <c r="H47" s="8">
        <f>SUM(H44:H46)</f>
        <v>0</v>
      </c>
      <c r="I47" s="660"/>
    </row>
    <row r="48" spans="1:9" ht="13.8" thickBot="1" x14ac:dyDescent="0.3">
      <c r="A48" s="5">
        <v>43</v>
      </c>
      <c r="B48" s="37" t="s">
        <v>45</v>
      </c>
      <c r="C48" s="58">
        <f t="shared" si="0"/>
        <v>99226558</v>
      </c>
      <c r="D48" s="56">
        <f>D47</f>
        <v>99226558</v>
      </c>
      <c r="E48" s="12">
        <f>E47</f>
        <v>0</v>
      </c>
      <c r="F48" s="12">
        <f>F47</f>
        <v>0</v>
      </c>
      <c r="G48" s="12">
        <f>G47</f>
        <v>0</v>
      </c>
      <c r="H48" s="12">
        <f>H47</f>
        <v>0</v>
      </c>
      <c r="I48" s="660"/>
    </row>
    <row r="49" spans="1:9" ht="14.4" thickTop="1" thickBot="1" x14ac:dyDescent="0.3">
      <c r="A49" s="5">
        <v>44</v>
      </c>
      <c r="B49" s="52" t="s">
        <v>46</v>
      </c>
      <c r="C49" s="59">
        <f t="shared" si="0"/>
        <v>275000755</v>
      </c>
      <c r="D49" s="23">
        <f>D43+D48</f>
        <v>148144900</v>
      </c>
      <c r="E49" s="13">
        <f>E43+E48</f>
        <v>36371456</v>
      </c>
      <c r="F49" s="13">
        <f>F43+F48</f>
        <v>50742723</v>
      </c>
      <c r="G49" s="13">
        <f>G43+G48</f>
        <v>13453239</v>
      </c>
      <c r="H49" s="13">
        <f>H43+H48</f>
        <v>26288437</v>
      </c>
      <c r="I49" s="660"/>
    </row>
    <row r="50" spans="1:9" ht="13.8" thickTop="1" x14ac:dyDescent="0.25">
      <c r="D50" s="661">
        <f>D49/'[1]2d'!D49*100</f>
        <v>11.968676864468826</v>
      </c>
      <c r="E50" s="661">
        <f>E49/'[1]2d'!E49*100</f>
        <v>19.756922662370645</v>
      </c>
      <c r="F50" s="661">
        <f>F49/'[1]2d'!F49*100</f>
        <v>24.61837107757643</v>
      </c>
      <c r="G50" s="661">
        <f>G49/'[1]2d'!G49*100</f>
        <v>21.38629194992177</v>
      </c>
      <c r="H50" s="661">
        <f>H49/'[1]2d'!H49*100</f>
        <v>17.595417005521849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zoomScale="80" workbookViewId="0">
      <selection activeCell="H2" sqref="H2"/>
    </sheetView>
  </sheetViews>
  <sheetFormatPr defaultColWidth="9.109375" defaultRowHeight="13.2" x14ac:dyDescent="0.25"/>
  <cols>
    <col min="1" max="1" width="4.33203125" style="197" customWidth="1"/>
    <col min="2" max="2" width="33.109375" style="197" customWidth="1"/>
    <col min="3" max="3" width="10.44140625" style="211" customWidth="1"/>
    <col min="4" max="4" width="12" style="211" customWidth="1"/>
    <col min="5" max="5" width="10.5546875" style="211" customWidth="1"/>
    <col min="6" max="6" width="13.6640625" style="211" customWidth="1"/>
    <col min="7" max="7" width="14" style="211" customWidth="1"/>
    <col min="8" max="8" width="16.44140625" style="211" customWidth="1"/>
    <col min="9" max="9" width="16.6640625" style="211" customWidth="1"/>
    <col min="10" max="10" width="10.88671875" style="211" customWidth="1"/>
    <col min="11" max="12" width="10.5546875" style="211" customWidth="1"/>
    <col min="13" max="13" width="8.109375" style="211" customWidth="1"/>
    <col min="14" max="16384" width="9.109375" style="211"/>
  </cols>
  <sheetData>
    <row r="1" spans="1:12" s="198" customFormat="1" ht="15.6" x14ac:dyDescent="0.3">
      <c r="A1" s="197"/>
      <c r="D1" s="199" t="s">
        <v>0</v>
      </c>
      <c r="H1" s="200" t="s">
        <v>181</v>
      </c>
    </row>
    <row r="2" spans="1:12" s="198" customFormat="1" ht="15" x14ac:dyDescent="0.25">
      <c r="A2" s="197"/>
      <c r="C2" s="201" t="s">
        <v>182</v>
      </c>
      <c r="D2" s="201"/>
      <c r="E2" s="201"/>
      <c r="H2" s="68" t="s">
        <v>841</v>
      </c>
    </row>
    <row r="3" spans="1:12" s="198" customFormat="1" ht="15" x14ac:dyDescent="0.25">
      <c r="A3" s="197"/>
      <c r="C3" s="201"/>
      <c r="D3" s="201"/>
      <c r="E3" s="201"/>
      <c r="H3" s="202"/>
    </row>
    <row r="4" spans="1:12" s="198" customFormat="1" ht="18" x14ac:dyDescent="0.35">
      <c r="A4" s="197"/>
      <c r="C4" s="201"/>
      <c r="D4" s="201"/>
      <c r="E4" s="80" t="s">
        <v>183</v>
      </c>
      <c r="J4" s="203"/>
    </row>
    <row r="5" spans="1:12" s="198" customFormat="1" ht="15" x14ac:dyDescent="0.25">
      <c r="A5" s="201"/>
      <c r="B5" s="201" t="s">
        <v>184</v>
      </c>
      <c r="C5" s="201" t="s">
        <v>185</v>
      </c>
      <c r="D5" s="201" t="s">
        <v>186</v>
      </c>
      <c r="E5" s="201" t="s">
        <v>187</v>
      </c>
      <c r="F5" s="201" t="s">
        <v>188</v>
      </c>
      <c r="G5" s="201" t="s">
        <v>189</v>
      </c>
      <c r="H5" s="201" t="s">
        <v>190</v>
      </c>
      <c r="I5" s="201" t="s">
        <v>191</v>
      </c>
    </row>
    <row r="6" spans="1:12" s="198" customFormat="1" ht="15.6" thickBot="1" x14ac:dyDescent="0.3">
      <c r="A6" s="201">
        <v>1</v>
      </c>
      <c r="B6" s="204" t="s">
        <v>192</v>
      </c>
      <c r="C6" s="204" t="s">
        <v>52</v>
      </c>
      <c r="D6" s="204" t="s">
        <v>193</v>
      </c>
      <c r="E6" s="204" t="s">
        <v>194</v>
      </c>
      <c r="F6" s="204" t="s">
        <v>195</v>
      </c>
      <c r="G6" s="204" t="s">
        <v>196</v>
      </c>
      <c r="H6" s="204" t="s">
        <v>48</v>
      </c>
      <c r="I6" s="204" t="s">
        <v>197</v>
      </c>
    </row>
    <row r="7" spans="1:12" s="198" customFormat="1" ht="15" x14ac:dyDescent="0.25">
      <c r="A7" s="201">
        <v>2</v>
      </c>
      <c r="B7" s="205" t="s">
        <v>198</v>
      </c>
      <c r="C7" s="205">
        <v>25</v>
      </c>
      <c r="D7" s="205">
        <v>4.5</v>
      </c>
      <c r="E7" s="205">
        <v>2</v>
      </c>
      <c r="F7" s="205">
        <v>13</v>
      </c>
      <c r="G7" s="205">
        <v>26.38</v>
      </c>
      <c r="H7" s="205">
        <v>12</v>
      </c>
      <c r="I7" s="205">
        <f>SUM(C7:H7)</f>
        <v>82.88</v>
      </c>
    </row>
    <row r="8" spans="1:12" s="198" customFormat="1" ht="15" x14ac:dyDescent="0.25">
      <c r="A8" s="201"/>
      <c r="B8" s="206" t="s">
        <v>199</v>
      </c>
      <c r="C8" s="206"/>
      <c r="D8" s="206">
        <v>1</v>
      </c>
      <c r="E8" s="206"/>
      <c r="F8" s="206"/>
      <c r="G8" s="206"/>
      <c r="H8" s="206"/>
      <c r="I8" s="206">
        <f>SUM(C8:H8)</f>
        <v>1</v>
      </c>
    </row>
    <row r="9" spans="1:12" s="198" customFormat="1" ht="15.6" thickBot="1" x14ac:dyDescent="0.3">
      <c r="A9" s="201">
        <v>3</v>
      </c>
      <c r="B9" s="206" t="s">
        <v>200</v>
      </c>
      <c r="C9" s="207">
        <v>2</v>
      </c>
      <c r="D9" s="207"/>
      <c r="E9" s="207"/>
      <c r="F9" s="207">
        <v>120</v>
      </c>
      <c r="G9" s="207"/>
      <c r="H9" s="207"/>
      <c r="I9" s="208">
        <f>SUM(C9:H9)</f>
        <v>122</v>
      </c>
    </row>
    <row r="10" spans="1:12" s="198" customFormat="1" ht="15.6" thickBot="1" x14ac:dyDescent="0.3">
      <c r="A10" s="201">
        <v>4</v>
      </c>
      <c r="B10" s="209" t="s">
        <v>201</v>
      </c>
      <c r="C10" s="210">
        <f t="shared" ref="C10:I10" si="0">SUM(C7:C9)</f>
        <v>27</v>
      </c>
      <c r="D10" s="210">
        <f t="shared" si="0"/>
        <v>5.5</v>
      </c>
      <c r="E10" s="210">
        <f t="shared" si="0"/>
        <v>2</v>
      </c>
      <c r="F10" s="210">
        <f t="shared" si="0"/>
        <v>133</v>
      </c>
      <c r="G10" s="210">
        <f t="shared" si="0"/>
        <v>26.38</v>
      </c>
      <c r="H10" s="210">
        <f t="shared" si="0"/>
        <v>12</v>
      </c>
      <c r="I10" s="210">
        <f t="shared" si="0"/>
        <v>205.88</v>
      </c>
    </row>
    <row r="11" spans="1:12" s="198" customFormat="1" ht="15.6" x14ac:dyDescent="0.3">
      <c r="A11" s="201"/>
      <c r="B11" s="199"/>
      <c r="C11" s="201"/>
      <c r="D11" s="201"/>
      <c r="E11" s="201"/>
      <c r="F11" s="201"/>
      <c r="G11" s="201"/>
      <c r="H11" s="201"/>
      <c r="I11" s="201"/>
    </row>
    <row r="12" spans="1:12" ht="15" x14ac:dyDescent="0.25">
      <c r="A12" s="201"/>
      <c r="B12" s="201" t="s">
        <v>202</v>
      </c>
      <c r="C12" s="201" t="s">
        <v>203</v>
      </c>
      <c r="D12" s="201"/>
      <c r="E12" s="201"/>
      <c r="F12" s="201">
        <v>1</v>
      </c>
      <c r="G12" s="201" t="s">
        <v>134</v>
      </c>
      <c r="H12" s="201"/>
      <c r="I12" s="201"/>
    </row>
    <row r="13" spans="1:12" ht="15" x14ac:dyDescent="0.25">
      <c r="B13" s="201"/>
      <c r="C13" s="201" t="s">
        <v>204</v>
      </c>
      <c r="D13" s="201"/>
      <c r="E13" s="201"/>
      <c r="F13" s="201">
        <v>1</v>
      </c>
      <c r="G13" s="201" t="s">
        <v>134</v>
      </c>
    </row>
    <row r="14" spans="1:12" ht="15" x14ac:dyDescent="0.25">
      <c r="B14" s="201"/>
      <c r="C14" s="201" t="s">
        <v>205</v>
      </c>
      <c r="D14" s="201"/>
      <c r="E14" s="201"/>
      <c r="F14" s="201">
        <v>7</v>
      </c>
      <c r="G14" s="201" t="s">
        <v>134</v>
      </c>
    </row>
    <row r="15" spans="1:12" ht="15" x14ac:dyDescent="0.25">
      <c r="B15" s="201"/>
      <c r="C15" s="201" t="s">
        <v>206</v>
      </c>
      <c r="D15" s="201"/>
      <c r="E15" s="201"/>
      <c r="F15" s="201">
        <v>3</v>
      </c>
      <c r="G15" s="201" t="s">
        <v>134</v>
      </c>
      <c r="L15" s="212"/>
    </row>
    <row r="16" spans="1:12" ht="15" x14ac:dyDescent="0.25">
      <c r="D16" s="201" t="s">
        <v>207</v>
      </c>
      <c r="E16" s="201"/>
      <c r="F16" s="201">
        <f>SUM(F12:F15)</f>
        <v>12</v>
      </c>
      <c r="G16" s="201" t="s">
        <v>134</v>
      </c>
    </row>
  </sheetData>
  <phoneticPr fontId="57" type="noConversion"/>
  <pageMargins left="0" right="0" top="0" bottom="0" header="0.51181102362204722" footer="0.51181102362204722"/>
  <pageSetup paperSize="9" orientation="landscape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G2" sqref="G2"/>
    </sheetView>
  </sheetViews>
  <sheetFormatPr defaultColWidth="9.109375" defaultRowHeight="13.2" x14ac:dyDescent="0.25"/>
  <cols>
    <col min="1" max="1" width="5.6640625" style="242" customWidth="1"/>
    <col min="2" max="2" width="4.5546875" style="242" customWidth="1"/>
    <col min="3" max="3" width="27.33203125" style="242" customWidth="1"/>
    <col min="4" max="4" width="18.33203125" style="242" customWidth="1"/>
    <col min="5" max="5" width="7.44140625" style="242" customWidth="1"/>
    <col min="6" max="6" width="24.6640625" style="242" customWidth="1"/>
    <col min="7" max="7" width="16.6640625" style="242" customWidth="1"/>
    <col min="8" max="16384" width="9.109375" style="242"/>
  </cols>
  <sheetData>
    <row r="1" spans="1:8" x14ac:dyDescent="0.25">
      <c r="C1" s="243" t="s">
        <v>282</v>
      </c>
      <c r="D1" s="243"/>
      <c r="E1" s="244"/>
      <c r="F1" s="244"/>
      <c r="G1" s="200" t="s">
        <v>283</v>
      </c>
    </row>
    <row r="2" spans="1:8" x14ac:dyDescent="0.25">
      <c r="C2" s="244"/>
      <c r="D2" s="244" t="s">
        <v>350</v>
      </c>
      <c r="E2" s="244"/>
      <c r="F2" s="244"/>
      <c r="G2" s="623" t="s">
        <v>847</v>
      </c>
      <c r="H2" s="245"/>
    </row>
    <row r="3" spans="1:8" x14ac:dyDescent="0.25">
      <c r="C3" s="242" t="s">
        <v>284</v>
      </c>
      <c r="G3" s="203" t="s">
        <v>232</v>
      </c>
      <c r="H3" s="245"/>
    </row>
    <row r="4" spans="1:8" x14ac:dyDescent="0.25">
      <c r="G4" s="203"/>
      <c r="H4" s="245"/>
    </row>
    <row r="5" spans="1:8" x14ac:dyDescent="0.25">
      <c r="B5" s="242" t="s">
        <v>285</v>
      </c>
      <c r="C5" s="242" t="s">
        <v>185</v>
      </c>
      <c r="D5" s="242" t="s">
        <v>186</v>
      </c>
      <c r="E5" s="242" t="s">
        <v>286</v>
      </c>
      <c r="F5" s="242" t="s">
        <v>287</v>
      </c>
      <c r="G5" s="203" t="s">
        <v>189</v>
      </c>
      <c r="H5" s="245"/>
    </row>
    <row r="6" spans="1:8" x14ac:dyDescent="0.25">
      <c r="A6" s="219">
        <v>1</v>
      </c>
      <c r="B6" s="648" t="s">
        <v>288</v>
      </c>
      <c r="C6" s="648"/>
      <c r="D6" s="648"/>
      <c r="E6" s="648" t="s">
        <v>289</v>
      </c>
      <c r="F6" s="648"/>
      <c r="G6" s="648"/>
    </row>
    <row r="7" spans="1:8" x14ac:dyDescent="0.25">
      <c r="A7" s="219">
        <v>2</v>
      </c>
      <c r="B7" s="246" t="s">
        <v>290</v>
      </c>
      <c r="C7" s="246" t="s">
        <v>291</v>
      </c>
      <c r="D7" s="246"/>
      <c r="E7" s="246" t="s">
        <v>290</v>
      </c>
      <c r="F7" s="246" t="s">
        <v>292</v>
      </c>
      <c r="G7" s="246"/>
    </row>
    <row r="8" spans="1:8" x14ac:dyDescent="0.25">
      <c r="A8" s="219">
        <v>3</v>
      </c>
      <c r="B8" s="247" t="s">
        <v>293</v>
      </c>
      <c r="C8" s="248" t="s">
        <v>294</v>
      </c>
      <c r="D8" s="269">
        <f>'[1]1b'!C18</f>
        <v>416277979</v>
      </c>
      <c r="E8" s="247" t="s">
        <v>293</v>
      </c>
      <c r="F8" s="247" t="s">
        <v>295</v>
      </c>
      <c r="G8" s="269">
        <f>'[1]2d'!C6</f>
        <v>361619971</v>
      </c>
    </row>
    <row r="9" spans="1:8" x14ac:dyDescent="0.25">
      <c r="A9" s="219">
        <v>4</v>
      </c>
      <c r="B9" s="247" t="s">
        <v>296</v>
      </c>
      <c r="C9" s="248" t="s">
        <v>297</v>
      </c>
      <c r="D9" s="269">
        <f>'[1]1b'!C36</f>
        <v>303204813</v>
      </c>
      <c r="E9" s="247" t="s">
        <v>296</v>
      </c>
      <c r="F9" s="247" t="s">
        <v>298</v>
      </c>
      <c r="G9" s="269">
        <f>'[1]2d'!C7</f>
        <v>78854051</v>
      </c>
    </row>
    <row r="10" spans="1:8" x14ac:dyDescent="0.25">
      <c r="A10" s="219">
        <v>5</v>
      </c>
      <c r="B10" s="247" t="s">
        <v>299</v>
      </c>
      <c r="C10" s="248" t="s">
        <v>300</v>
      </c>
      <c r="D10" s="269">
        <f>'[1]1b'!C60</f>
        <v>38871587</v>
      </c>
      <c r="E10" s="247" t="s">
        <v>299</v>
      </c>
      <c r="F10" s="247" t="s">
        <v>301</v>
      </c>
      <c r="G10" s="269">
        <f>'[1]2d'!C8</f>
        <v>243623070</v>
      </c>
    </row>
    <row r="11" spans="1:8" x14ac:dyDescent="0.25">
      <c r="A11" s="219">
        <v>6</v>
      </c>
      <c r="B11" s="247" t="s">
        <v>302</v>
      </c>
      <c r="C11" s="248" t="s">
        <v>303</v>
      </c>
      <c r="D11" s="269"/>
      <c r="E11" s="247" t="s">
        <v>302</v>
      </c>
      <c r="F11" s="247" t="s">
        <v>304</v>
      </c>
      <c r="G11" s="269">
        <f>'[1]2d'!C17</f>
        <v>12000000</v>
      </c>
    </row>
    <row r="12" spans="1:8" x14ac:dyDescent="0.25">
      <c r="A12" s="219">
        <v>7</v>
      </c>
      <c r="B12" s="247" t="s">
        <v>305</v>
      </c>
      <c r="C12" s="247" t="s">
        <v>306</v>
      </c>
      <c r="D12" s="269">
        <v>93659690</v>
      </c>
      <c r="E12" s="247" t="s">
        <v>305</v>
      </c>
      <c r="F12" s="247" t="s">
        <v>307</v>
      </c>
      <c r="G12" s="272">
        <f>'[1]2d'!C26</f>
        <v>270187020</v>
      </c>
    </row>
    <row r="13" spans="1:8" x14ac:dyDescent="0.25">
      <c r="A13" s="219">
        <v>8</v>
      </c>
      <c r="B13" s="247" t="s">
        <v>308</v>
      </c>
      <c r="C13" s="247"/>
      <c r="D13" s="269"/>
      <c r="E13" s="247" t="s">
        <v>308</v>
      </c>
      <c r="F13" s="247"/>
      <c r="G13" s="269"/>
    </row>
    <row r="14" spans="1:8" x14ac:dyDescent="0.25">
      <c r="A14" s="219">
        <v>9</v>
      </c>
      <c r="B14" s="247"/>
      <c r="C14" s="247"/>
      <c r="D14" s="269"/>
      <c r="E14" s="247" t="s">
        <v>309</v>
      </c>
      <c r="F14" s="247"/>
      <c r="G14" s="269"/>
    </row>
    <row r="15" spans="1:8" x14ac:dyDescent="0.25">
      <c r="A15" s="219">
        <v>10</v>
      </c>
      <c r="B15" s="247"/>
      <c r="C15" s="247"/>
      <c r="D15" s="269"/>
      <c r="E15" s="247"/>
      <c r="F15" s="247"/>
      <c r="G15" s="269"/>
    </row>
    <row r="16" spans="1:8" x14ac:dyDescent="0.25">
      <c r="A16" s="219">
        <v>11</v>
      </c>
      <c r="B16" s="249"/>
      <c r="C16" s="249" t="s">
        <v>310</v>
      </c>
      <c r="D16" s="273">
        <f>SUM(D8:D15)</f>
        <v>852014069</v>
      </c>
      <c r="E16" s="249"/>
      <c r="F16" s="249" t="s">
        <v>311</v>
      </c>
      <c r="G16" s="273">
        <f>SUM(G8:G14)</f>
        <v>966284112</v>
      </c>
    </row>
    <row r="17" spans="1:7" x14ac:dyDescent="0.25">
      <c r="A17" s="219">
        <v>12</v>
      </c>
      <c r="B17" s="247"/>
      <c r="C17" s="247"/>
      <c r="D17" s="269"/>
      <c r="E17" s="247"/>
      <c r="F17" s="247" t="s">
        <v>312</v>
      </c>
      <c r="G17" s="269">
        <f>D16</f>
        <v>852014069</v>
      </c>
    </row>
    <row r="18" spans="1:7" x14ac:dyDescent="0.25">
      <c r="A18" s="219">
        <v>13</v>
      </c>
      <c r="B18" s="247"/>
      <c r="C18" s="247"/>
      <c r="D18" s="269"/>
      <c r="E18" s="247"/>
      <c r="F18" s="247" t="s">
        <v>313</v>
      </c>
      <c r="G18" s="269">
        <f>G16-G17</f>
        <v>114270043</v>
      </c>
    </row>
    <row r="19" spans="1:7" x14ac:dyDescent="0.25">
      <c r="A19" s="219">
        <v>14</v>
      </c>
      <c r="B19" s="247"/>
      <c r="C19" s="250"/>
      <c r="D19" s="269"/>
      <c r="E19" s="247"/>
      <c r="F19" s="247"/>
      <c r="G19" s="269"/>
    </row>
    <row r="20" spans="1:7" x14ac:dyDescent="0.25">
      <c r="A20" s="219">
        <v>15</v>
      </c>
      <c r="B20" s="249" t="s">
        <v>314</v>
      </c>
      <c r="C20" s="249" t="s">
        <v>315</v>
      </c>
      <c r="D20" s="273"/>
      <c r="E20" s="249" t="s">
        <v>314</v>
      </c>
      <c r="F20" s="249" t="s">
        <v>316</v>
      </c>
      <c r="G20" s="273"/>
    </row>
    <row r="21" spans="1:7" x14ac:dyDescent="0.25">
      <c r="A21" s="219">
        <v>16</v>
      </c>
      <c r="B21" s="247" t="s">
        <v>317</v>
      </c>
      <c r="C21" s="247" t="s">
        <v>318</v>
      </c>
      <c r="D21" s="269"/>
      <c r="E21" s="247" t="s">
        <v>317</v>
      </c>
      <c r="F21" s="247" t="s">
        <v>217</v>
      </c>
      <c r="G21" s="269">
        <f>'[1]2d'!C32</f>
        <v>37636942</v>
      </c>
    </row>
    <row r="22" spans="1:7" x14ac:dyDescent="0.25">
      <c r="A22" s="219">
        <v>17</v>
      </c>
      <c r="B22" s="247" t="s">
        <v>319</v>
      </c>
      <c r="C22" s="247" t="s">
        <v>320</v>
      </c>
      <c r="D22" s="269">
        <f>'[1]1b'!C62</f>
        <v>180000</v>
      </c>
      <c r="E22" s="247" t="s">
        <v>319</v>
      </c>
      <c r="F22" s="247" t="s">
        <v>209</v>
      </c>
      <c r="G22" s="269">
        <f>'[1]2d'!C37</f>
        <v>272838118</v>
      </c>
    </row>
    <row r="23" spans="1:7" x14ac:dyDescent="0.25">
      <c r="A23" s="219">
        <v>18</v>
      </c>
      <c r="B23" s="247" t="s">
        <v>321</v>
      </c>
      <c r="C23" s="247" t="s">
        <v>322</v>
      </c>
      <c r="D23" s="269">
        <f>'[1]1b'!C68</f>
        <v>435500</v>
      </c>
      <c r="E23" s="247" t="s">
        <v>321</v>
      </c>
      <c r="F23" s="247" t="s">
        <v>323</v>
      </c>
      <c r="G23" s="269">
        <f>'[1]2d'!C42</f>
        <v>1500000</v>
      </c>
    </row>
    <row r="24" spans="1:7" x14ac:dyDescent="0.25">
      <c r="A24" s="219">
        <v>19</v>
      </c>
      <c r="B24" s="247" t="s">
        <v>324</v>
      </c>
      <c r="C24" s="247" t="s">
        <v>325</v>
      </c>
      <c r="D24" s="269">
        <v>472867708</v>
      </c>
      <c r="E24" s="247" t="s">
        <v>324</v>
      </c>
      <c r="F24" s="248"/>
      <c r="G24" s="269"/>
    </row>
    <row r="25" spans="1:7" x14ac:dyDescent="0.25">
      <c r="A25" s="219">
        <v>20</v>
      </c>
      <c r="B25" s="247" t="s">
        <v>326</v>
      </c>
      <c r="C25" s="247"/>
      <c r="D25" s="269"/>
      <c r="E25" s="247" t="s">
        <v>326</v>
      </c>
      <c r="F25" s="247"/>
      <c r="G25" s="269"/>
    </row>
    <row r="26" spans="1:7" x14ac:dyDescent="0.25">
      <c r="A26" s="219">
        <v>21</v>
      </c>
      <c r="B26" s="247" t="s">
        <v>327</v>
      </c>
      <c r="C26" s="247"/>
      <c r="D26" s="269"/>
      <c r="E26" s="247"/>
      <c r="F26" s="247"/>
      <c r="G26" s="269"/>
    </row>
    <row r="27" spans="1:7" x14ac:dyDescent="0.25">
      <c r="A27" s="219">
        <v>22</v>
      </c>
      <c r="B27" s="247" t="s">
        <v>328</v>
      </c>
      <c r="C27" s="251"/>
      <c r="D27" s="269"/>
      <c r="E27" s="247"/>
      <c r="F27" s="247"/>
      <c r="G27" s="269"/>
    </row>
    <row r="28" spans="1:7" x14ac:dyDescent="0.25">
      <c r="A28" s="219">
        <v>23</v>
      </c>
      <c r="B28" s="247" t="s">
        <v>329</v>
      </c>
      <c r="C28" s="247"/>
      <c r="D28" s="269"/>
      <c r="E28" s="247"/>
      <c r="F28" s="247"/>
      <c r="G28" s="269"/>
    </row>
    <row r="29" spans="1:7" x14ac:dyDescent="0.25">
      <c r="A29" s="219">
        <v>24</v>
      </c>
      <c r="B29" s="249"/>
      <c r="C29" s="249" t="s">
        <v>330</v>
      </c>
      <c r="D29" s="273">
        <f>SUM(D21:D28)</f>
        <v>473483208</v>
      </c>
      <c r="E29" s="249"/>
      <c r="F29" s="249" t="s">
        <v>331</v>
      </c>
      <c r="G29" s="273">
        <f>SUM(G21:G26)</f>
        <v>311975060</v>
      </c>
    </row>
    <row r="30" spans="1:7" x14ac:dyDescent="0.25">
      <c r="A30" s="219">
        <v>25</v>
      </c>
      <c r="B30" s="247"/>
      <c r="C30" s="247"/>
      <c r="D30" s="269"/>
      <c r="E30" s="247"/>
      <c r="F30" s="247" t="s">
        <v>332</v>
      </c>
      <c r="G30" s="269">
        <f>D29</f>
        <v>473483208</v>
      </c>
    </row>
    <row r="31" spans="1:7" x14ac:dyDescent="0.25">
      <c r="A31" s="219">
        <v>26</v>
      </c>
      <c r="B31" s="247"/>
      <c r="C31" s="247"/>
      <c r="D31" s="269"/>
      <c r="E31" s="247"/>
      <c r="F31" s="247" t="s">
        <v>333</v>
      </c>
      <c r="G31" s="269">
        <f>G29-G30</f>
        <v>-161508148</v>
      </c>
    </row>
    <row r="32" spans="1:7" x14ac:dyDescent="0.25">
      <c r="A32" s="219">
        <v>27</v>
      </c>
      <c r="B32" s="247"/>
      <c r="D32" s="269"/>
      <c r="E32" s="247"/>
      <c r="F32" s="247"/>
      <c r="G32" s="269"/>
    </row>
    <row r="33" spans="1:7" x14ac:dyDescent="0.25">
      <c r="A33" s="219">
        <v>28</v>
      </c>
      <c r="B33" s="252"/>
      <c r="C33" s="252" t="s">
        <v>334</v>
      </c>
      <c r="D33" s="274">
        <f>D16+D29</f>
        <v>1325497277</v>
      </c>
      <c r="E33" s="252"/>
      <c r="F33" s="252" t="s">
        <v>335</v>
      </c>
      <c r="G33" s="274">
        <f>SUM(G16+G29)</f>
        <v>1278259172</v>
      </c>
    </row>
    <row r="34" spans="1:7" x14ac:dyDescent="0.25">
      <c r="A34" s="253"/>
      <c r="B34" s="253"/>
      <c r="C34" s="254" t="s">
        <v>336</v>
      </c>
      <c r="D34" s="276">
        <f>'[1]1b'!C72</f>
        <v>490601691</v>
      </c>
      <c r="F34" s="254" t="s">
        <v>336</v>
      </c>
      <c r="G34" s="275">
        <f>'[1]2d'!C46</f>
        <v>490601691</v>
      </c>
    </row>
    <row r="35" spans="1:7" x14ac:dyDescent="0.25">
      <c r="A35" s="253"/>
      <c r="B35" s="253"/>
      <c r="C35" s="254"/>
      <c r="D35" s="276"/>
      <c r="F35" s="254" t="s">
        <v>879</v>
      </c>
      <c r="G35" s="275">
        <v>60000000</v>
      </c>
    </row>
    <row r="36" spans="1:7" x14ac:dyDescent="0.25">
      <c r="A36" s="253"/>
      <c r="B36" s="253"/>
      <c r="C36" s="254" t="s">
        <v>353</v>
      </c>
      <c r="D36" s="276">
        <v>24195743</v>
      </c>
      <c r="F36" s="254" t="s">
        <v>337</v>
      </c>
      <c r="G36" s="275">
        <f>'[1]2d'!C44</f>
        <v>11433848</v>
      </c>
    </row>
    <row r="37" spans="1:7" x14ac:dyDescent="0.25">
      <c r="A37" s="253"/>
      <c r="B37" s="253"/>
      <c r="C37" s="254" t="s">
        <v>338</v>
      </c>
      <c r="D37" s="276">
        <f>SUM(D33:D36)</f>
        <v>1840294711</v>
      </c>
      <c r="F37" s="254" t="s">
        <v>339</v>
      </c>
      <c r="G37" s="275">
        <f>SUM(G33:G36)</f>
        <v>1840294711</v>
      </c>
    </row>
    <row r="38" spans="1:7" x14ac:dyDescent="0.25">
      <c r="A38" s="253"/>
      <c r="B38" s="253"/>
      <c r="C38" s="253"/>
      <c r="D38" s="276"/>
      <c r="G38" s="275"/>
    </row>
    <row r="39" spans="1:7" x14ac:dyDescent="0.25">
      <c r="A39" s="253"/>
      <c r="B39" s="253"/>
      <c r="C39" s="253"/>
      <c r="D39" s="276"/>
      <c r="G39" s="275"/>
    </row>
    <row r="40" spans="1:7" x14ac:dyDescent="0.25">
      <c r="A40" s="253"/>
      <c r="B40" s="253"/>
      <c r="D40" s="276"/>
    </row>
  </sheetData>
  <mergeCells count="2">
    <mergeCell ref="B6:D6"/>
    <mergeCell ref="E6:G6"/>
  </mergeCells>
  <phoneticPr fontId="57" type="noConversion"/>
  <pageMargins left="0.39370078740157483" right="0.39370078740157483" top="0.59055118110236227" bottom="0.59055118110236227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C3" sqref="C3"/>
    </sheetView>
  </sheetViews>
  <sheetFormatPr defaultColWidth="9.109375" defaultRowHeight="13.2" x14ac:dyDescent="0.25"/>
  <cols>
    <col min="1" max="1" width="5" style="242" customWidth="1"/>
    <col min="2" max="2" width="48.5546875" style="242" customWidth="1"/>
    <col min="3" max="3" width="17.33203125" style="242" customWidth="1"/>
    <col min="4" max="16384" width="9.109375" style="242"/>
  </cols>
  <sheetData>
    <row r="1" spans="1:4" x14ac:dyDescent="0.25">
      <c r="B1" s="255" t="s">
        <v>349</v>
      </c>
    </row>
    <row r="2" spans="1:4" x14ac:dyDescent="0.25">
      <c r="B2" s="255" t="s">
        <v>0</v>
      </c>
      <c r="C2" s="256" t="s">
        <v>340</v>
      </c>
    </row>
    <row r="3" spans="1:4" x14ac:dyDescent="0.25">
      <c r="B3" s="244" t="s">
        <v>341</v>
      </c>
      <c r="C3" s="623" t="s">
        <v>847</v>
      </c>
    </row>
    <row r="5" spans="1:4" x14ac:dyDescent="0.25">
      <c r="B5" s="242" t="s">
        <v>285</v>
      </c>
      <c r="C5" s="242" t="s">
        <v>185</v>
      </c>
      <c r="D5" s="257" t="s">
        <v>232</v>
      </c>
    </row>
    <row r="6" spans="1:4" x14ac:dyDescent="0.25">
      <c r="A6" s="219">
        <v>1</v>
      </c>
      <c r="B6" s="258" t="s">
        <v>342</v>
      </c>
      <c r="C6" s="258" t="s">
        <v>343</v>
      </c>
    </row>
    <row r="7" spans="1:4" x14ac:dyDescent="0.25">
      <c r="A7" s="219">
        <v>2</v>
      </c>
      <c r="B7" s="247"/>
      <c r="C7" s="247"/>
    </row>
    <row r="8" spans="1:4" x14ac:dyDescent="0.25">
      <c r="A8" s="219">
        <v>3</v>
      </c>
      <c r="B8" s="247"/>
      <c r="C8" s="247"/>
    </row>
    <row r="9" spans="1:4" ht="13.8" thickBot="1" x14ac:dyDescent="0.3">
      <c r="A9" s="219">
        <v>4</v>
      </c>
      <c r="B9" s="259" t="s">
        <v>344</v>
      </c>
      <c r="C9" s="267">
        <v>2510000</v>
      </c>
    </row>
    <row r="10" spans="1:4" x14ac:dyDescent="0.25">
      <c r="A10" s="219">
        <v>5</v>
      </c>
      <c r="B10" s="260" t="s">
        <v>345</v>
      </c>
      <c r="C10" s="268">
        <v>1863520</v>
      </c>
    </row>
    <row r="11" spans="1:4" ht="13.8" thickBot="1" x14ac:dyDescent="0.3">
      <c r="A11" s="219">
        <v>6</v>
      </c>
      <c r="B11" s="247"/>
      <c r="C11" s="269"/>
    </row>
    <row r="12" spans="1:4" ht="13.8" thickBot="1" x14ac:dyDescent="0.3">
      <c r="A12" s="219">
        <v>7</v>
      </c>
      <c r="B12" s="261" t="s">
        <v>346</v>
      </c>
      <c r="C12" s="270">
        <v>500000</v>
      </c>
    </row>
    <row r="13" spans="1:4" ht="13.8" thickBot="1" x14ac:dyDescent="0.3">
      <c r="A13" s="219">
        <v>8</v>
      </c>
      <c r="B13" s="262" t="s">
        <v>347</v>
      </c>
      <c r="C13" s="271">
        <f>SUM(C9+C10+C12)</f>
        <v>4873520</v>
      </c>
    </row>
    <row r="14" spans="1:4" x14ac:dyDescent="0.25">
      <c r="A14" s="253"/>
    </row>
    <row r="15" spans="1:4" x14ac:dyDescent="0.25">
      <c r="A15" s="253"/>
      <c r="B15" s="242" t="s">
        <v>348</v>
      </c>
    </row>
    <row r="16" spans="1:4" x14ac:dyDescent="0.25">
      <c r="A16" s="253"/>
    </row>
    <row r="17" spans="1:1" x14ac:dyDescent="0.25">
      <c r="A17" s="253"/>
    </row>
    <row r="18" spans="1:1" x14ac:dyDescent="0.25">
      <c r="A18" s="253"/>
    </row>
    <row r="19" spans="1:1" x14ac:dyDescent="0.25">
      <c r="A19" s="253"/>
    </row>
  </sheetData>
  <phoneticPr fontId="57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workbookViewId="0">
      <selection activeCell="F3" sqref="F3"/>
    </sheetView>
  </sheetViews>
  <sheetFormatPr defaultColWidth="9.109375" defaultRowHeight="13.2" x14ac:dyDescent="0.25"/>
  <cols>
    <col min="1" max="1" width="5.109375" style="236" customWidth="1"/>
    <col min="2" max="2" width="36.5546875" style="220" customWidth="1"/>
    <col min="3" max="3" width="13.44140625" style="220" customWidth="1"/>
    <col min="4" max="4" width="13.88671875" style="220" customWidth="1"/>
    <col min="5" max="5" width="15.88671875" style="220" customWidth="1"/>
    <col min="6" max="6" width="14.6640625" style="220" customWidth="1"/>
    <col min="7" max="7" width="16" style="220" customWidth="1"/>
    <col min="8" max="8" width="11.109375" style="220" customWidth="1"/>
    <col min="9" max="16384" width="9.109375" style="220"/>
  </cols>
  <sheetData>
    <row r="1" spans="1:8" x14ac:dyDescent="0.25">
      <c r="A1" s="219"/>
      <c r="C1" s="221" t="s">
        <v>0</v>
      </c>
      <c r="D1" s="221"/>
      <c r="E1" s="221"/>
    </row>
    <row r="2" spans="1:8" x14ac:dyDescent="0.25">
      <c r="A2" s="219"/>
      <c r="C2" s="222" t="s">
        <v>250</v>
      </c>
      <c r="D2" s="222"/>
      <c r="E2" s="222"/>
      <c r="F2" s="200" t="s">
        <v>251</v>
      </c>
    </row>
    <row r="3" spans="1:8" x14ac:dyDescent="0.25">
      <c r="A3" s="219"/>
      <c r="C3" s="221" t="s">
        <v>252</v>
      </c>
      <c r="D3" s="221"/>
      <c r="E3" s="221"/>
      <c r="F3" s="68" t="s">
        <v>841</v>
      </c>
    </row>
    <row r="4" spans="1:8" x14ac:dyDescent="0.25">
      <c r="A4" s="219"/>
      <c r="F4" s="203" t="s">
        <v>253</v>
      </c>
    </row>
    <row r="5" spans="1:8" x14ac:dyDescent="0.25">
      <c r="A5" s="219"/>
      <c r="B5" s="223" t="s">
        <v>184</v>
      </c>
      <c r="C5" s="223" t="s">
        <v>254</v>
      </c>
      <c r="D5" s="223" t="s">
        <v>186</v>
      </c>
      <c r="E5" s="223" t="s">
        <v>187</v>
      </c>
      <c r="F5" s="223" t="s">
        <v>188</v>
      </c>
      <c r="G5" s="223" t="s">
        <v>189</v>
      </c>
    </row>
    <row r="6" spans="1:8" x14ac:dyDescent="0.25">
      <c r="A6" s="219"/>
      <c r="B6" s="224" t="s">
        <v>255</v>
      </c>
      <c r="C6" s="649" t="s">
        <v>256</v>
      </c>
      <c r="D6" s="650"/>
      <c r="E6" s="224" t="s">
        <v>257</v>
      </c>
      <c r="F6" s="224" t="s">
        <v>258</v>
      </c>
      <c r="G6" s="224" t="s">
        <v>259</v>
      </c>
    </row>
    <row r="7" spans="1:8" x14ac:dyDescent="0.25">
      <c r="A7" s="219"/>
      <c r="B7" s="225"/>
      <c r="C7" s="225" t="s">
        <v>260</v>
      </c>
      <c r="D7" s="225" t="s">
        <v>261</v>
      </c>
      <c r="E7" s="225"/>
      <c r="F7" s="225"/>
      <c r="G7" s="225" t="s">
        <v>262</v>
      </c>
    </row>
    <row r="8" spans="1:8" x14ac:dyDescent="0.25">
      <c r="A8" s="219">
        <v>1</v>
      </c>
      <c r="B8" s="226" t="s">
        <v>263</v>
      </c>
      <c r="C8" s="263">
        <f>SUM(C9:C18)</f>
        <v>2400000</v>
      </c>
      <c r="D8" s="263">
        <f>SUM(D9:D18)</f>
        <v>6900000</v>
      </c>
      <c r="E8" s="263">
        <f>SUM(E9:E18)</f>
        <v>2700000</v>
      </c>
      <c r="F8" s="263">
        <f>SUM(F9:F18)</f>
        <v>0</v>
      </c>
      <c r="G8" s="263">
        <f>SUM(G9:G18)</f>
        <v>12000000</v>
      </c>
    </row>
    <row r="9" spans="1:8" x14ac:dyDescent="0.25">
      <c r="A9" s="219">
        <v>2</v>
      </c>
      <c r="B9" s="227" t="s">
        <v>264</v>
      </c>
      <c r="C9" s="264"/>
      <c r="D9" s="264"/>
      <c r="E9" s="264"/>
      <c r="F9" s="264"/>
      <c r="G9" s="264"/>
    </row>
    <row r="10" spans="1:8" x14ac:dyDescent="0.25">
      <c r="A10" s="219">
        <v>3</v>
      </c>
      <c r="B10" s="228" t="s">
        <v>265</v>
      </c>
      <c r="C10" s="265"/>
      <c r="D10" s="265"/>
      <c r="E10" s="265"/>
      <c r="F10" s="265"/>
      <c r="G10" s="265"/>
    </row>
    <row r="11" spans="1:8" x14ac:dyDescent="0.25">
      <c r="A11" s="219">
        <v>4</v>
      </c>
      <c r="B11" s="230" t="s">
        <v>266</v>
      </c>
      <c r="C11" s="265"/>
      <c r="D11" s="265">
        <v>600000</v>
      </c>
      <c r="E11" s="265"/>
      <c r="F11" s="265"/>
      <c r="G11" s="265">
        <f>SUM(C11:F11)</f>
        <v>600000</v>
      </c>
      <c r="H11" s="231"/>
    </row>
    <row r="12" spans="1:8" x14ac:dyDescent="0.25">
      <c r="A12" s="219">
        <v>5</v>
      </c>
      <c r="B12" s="229" t="s">
        <v>267</v>
      </c>
      <c r="C12" s="265"/>
      <c r="D12" s="265">
        <v>5300000</v>
      </c>
      <c r="E12" s="265"/>
      <c r="F12" s="265"/>
      <c r="G12" s="265">
        <f t="shared" ref="G12:G18" si="0">SUM(C12:F12)</f>
        <v>5300000</v>
      </c>
    </row>
    <row r="13" spans="1:8" x14ac:dyDescent="0.25">
      <c r="A13" s="219">
        <v>6</v>
      </c>
      <c r="B13" s="230" t="s">
        <v>268</v>
      </c>
      <c r="C13" s="265">
        <v>1500000</v>
      </c>
      <c r="D13" s="265"/>
      <c r="E13" s="265"/>
      <c r="F13" s="265"/>
      <c r="G13" s="265">
        <f t="shared" si="0"/>
        <v>1500000</v>
      </c>
      <c r="H13" s="231"/>
    </row>
    <row r="14" spans="1:8" x14ac:dyDescent="0.25">
      <c r="A14" s="219">
        <v>7</v>
      </c>
      <c r="B14" s="230" t="s">
        <v>269</v>
      </c>
      <c r="C14" s="265"/>
      <c r="D14" s="265">
        <v>1000000</v>
      </c>
      <c r="E14" s="265"/>
      <c r="F14" s="265"/>
      <c r="G14" s="265">
        <f>SUM(C14:F14)</f>
        <v>1000000</v>
      </c>
    </row>
    <row r="15" spans="1:8" x14ac:dyDescent="0.25">
      <c r="A15" s="219">
        <v>8</v>
      </c>
      <c r="B15" s="230" t="s">
        <v>270</v>
      </c>
      <c r="C15" s="265">
        <v>900000</v>
      </c>
      <c r="D15" s="265"/>
      <c r="E15" s="265"/>
      <c r="F15" s="265"/>
      <c r="G15" s="265">
        <f t="shared" si="0"/>
        <v>900000</v>
      </c>
    </row>
    <row r="16" spans="1:8" x14ac:dyDescent="0.25">
      <c r="A16" s="219">
        <v>9</v>
      </c>
      <c r="B16" s="228" t="s">
        <v>271</v>
      </c>
      <c r="C16" s="265"/>
      <c r="D16" s="265"/>
      <c r="E16" s="265"/>
      <c r="F16" s="265"/>
      <c r="G16" s="265">
        <f t="shared" si="0"/>
        <v>0</v>
      </c>
    </row>
    <row r="17" spans="1:8" x14ac:dyDescent="0.25">
      <c r="A17" s="219"/>
      <c r="B17" s="229" t="s">
        <v>272</v>
      </c>
      <c r="C17" s="265"/>
      <c r="D17" s="265"/>
      <c r="E17" s="265">
        <v>100000</v>
      </c>
      <c r="F17" s="265"/>
      <c r="G17" s="265">
        <f t="shared" si="0"/>
        <v>100000</v>
      </c>
    </row>
    <row r="18" spans="1:8" x14ac:dyDescent="0.25">
      <c r="A18" s="219">
        <v>10</v>
      </c>
      <c r="B18" s="232" t="s">
        <v>273</v>
      </c>
      <c r="C18" s="266"/>
      <c r="D18" s="266"/>
      <c r="E18" s="266">
        <v>2600000</v>
      </c>
      <c r="F18" s="266"/>
      <c r="G18" s="266">
        <f t="shared" si="0"/>
        <v>2600000</v>
      </c>
      <c r="H18" s="231"/>
    </row>
    <row r="19" spans="1:8" x14ac:dyDescent="0.25">
      <c r="A19" s="219"/>
    </row>
    <row r="20" spans="1:8" x14ac:dyDescent="0.25">
      <c r="A20" s="219"/>
    </row>
    <row r="21" spans="1:8" x14ac:dyDescent="0.25">
      <c r="A21" s="219"/>
    </row>
    <row r="22" spans="1:8" x14ac:dyDescent="0.25">
      <c r="A22" s="219"/>
    </row>
    <row r="23" spans="1:8" x14ac:dyDescent="0.25">
      <c r="A23" s="219"/>
    </row>
    <row r="24" spans="1:8" x14ac:dyDescent="0.25">
      <c r="A24" s="219"/>
    </row>
    <row r="25" spans="1:8" x14ac:dyDescent="0.25">
      <c r="A25" s="219"/>
    </row>
    <row r="26" spans="1:8" x14ac:dyDescent="0.25">
      <c r="A26" s="233"/>
    </row>
    <row r="27" spans="1:8" x14ac:dyDescent="0.25">
      <c r="A27" s="233"/>
    </row>
    <row r="28" spans="1:8" x14ac:dyDescent="0.25">
      <c r="A28" s="233"/>
    </row>
    <row r="29" spans="1:8" x14ac:dyDescent="0.25">
      <c r="A29" s="233"/>
    </row>
    <row r="30" spans="1:8" x14ac:dyDescent="0.25">
      <c r="A30" s="235"/>
    </row>
  </sheetData>
  <mergeCells count="1">
    <mergeCell ref="C6:D6"/>
  </mergeCells>
  <phoneticPr fontId="57" type="noConversion"/>
  <pageMargins left="0.75" right="0.75" top="1" bottom="1" header="0.5" footer="0.5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C5" sqref="C5"/>
    </sheetView>
  </sheetViews>
  <sheetFormatPr defaultColWidth="9.109375" defaultRowHeight="13.2" x14ac:dyDescent="0.25"/>
  <cols>
    <col min="1" max="1" width="9.109375" style="311"/>
    <col min="2" max="2" width="29.44140625" style="311" customWidth="1"/>
    <col min="3" max="3" width="17.33203125" style="311" customWidth="1"/>
    <col min="4" max="4" width="13.88671875" style="311" customWidth="1"/>
    <col min="5" max="16384" width="9.109375" style="311"/>
  </cols>
  <sheetData>
    <row r="1" spans="1:6" x14ac:dyDescent="0.25">
      <c r="B1" s="312" t="s">
        <v>395</v>
      </c>
    </row>
    <row r="2" spans="1:6" x14ac:dyDescent="0.25">
      <c r="A2" s="312"/>
      <c r="B2" s="312" t="s">
        <v>494</v>
      </c>
      <c r="C2" s="312"/>
      <c r="D2" s="312"/>
    </row>
    <row r="3" spans="1:6" ht="13.8" x14ac:dyDescent="0.25">
      <c r="A3" s="651" t="s">
        <v>396</v>
      </c>
      <c r="B3" s="651"/>
      <c r="C3" s="651"/>
      <c r="D3" s="651"/>
    </row>
    <row r="4" spans="1:6" x14ac:dyDescent="0.25">
      <c r="C4" s="313" t="s">
        <v>397</v>
      </c>
      <c r="D4" s="313"/>
      <c r="E4" s="313"/>
    </row>
    <row r="5" spans="1:6" x14ac:dyDescent="0.25">
      <c r="C5" s="68" t="s">
        <v>841</v>
      </c>
    </row>
    <row r="6" spans="1:6" x14ac:dyDescent="0.25">
      <c r="C6" s="314" t="s">
        <v>253</v>
      </c>
    </row>
    <row r="8" spans="1:6" x14ac:dyDescent="0.25">
      <c r="A8" s="311" t="s">
        <v>285</v>
      </c>
      <c r="B8" s="311" t="s">
        <v>254</v>
      </c>
      <c r="C8" s="311" t="s">
        <v>186</v>
      </c>
      <c r="D8" s="311" t="s">
        <v>286</v>
      </c>
      <c r="F8" s="315"/>
    </row>
    <row r="9" spans="1:6" x14ac:dyDescent="0.25">
      <c r="A9" s="316" t="s">
        <v>398</v>
      </c>
      <c r="B9" s="317" t="s">
        <v>399</v>
      </c>
      <c r="C9" s="317" t="s">
        <v>400</v>
      </c>
      <c r="D9" s="317" t="s">
        <v>401</v>
      </c>
    </row>
    <row r="10" spans="1:6" x14ac:dyDescent="0.25">
      <c r="A10" s="318"/>
      <c r="B10" s="319"/>
      <c r="C10" s="320" t="s">
        <v>402</v>
      </c>
      <c r="D10" s="320" t="s">
        <v>403</v>
      </c>
    </row>
    <row r="11" spans="1:6" x14ac:dyDescent="0.25">
      <c r="A11" s="318"/>
      <c r="B11" s="319"/>
      <c r="C11" s="320" t="s">
        <v>404</v>
      </c>
      <c r="D11" s="320" t="s">
        <v>405</v>
      </c>
    </row>
    <row r="12" spans="1:6" x14ac:dyDescent="0.25">
      <c r="A12" s="321" t="s">
        <v>406</v>
      </c>
      <c r="B12" s="322" t="s">
        <v>407</v>
      </c>
      <c r="C12" s="322" t="s">
        <v>408</v>
      </c>
      <c r="D12" s="322" t="s">
        <v>409</v>
      </c>
    </row>
    <row r="13" spans="1:6" x14ac:dyDescent="0.25">
      <c r="A13" s="323" t="s">
        <v>406</v>
      </c>
      <c r="B13" s="324" t="s">
        <v>410</v>
      </c>
      <c r="C13" s="325">
        <v>1827</v>
      </c>
      <c r="D13" s="326">
        <v>667</v>
      </c>
    </row>
    <row r="14" spans="1:6" x14ac:dyDescent="0.25">
      <c r="A14" s="323" t="s">
        <v>407</v>
      </c>
      <c r="B14" s="324" t="s">
        <v>411</v>
      </c>
      <c r="C14" s="327">
        <v>4825</v>
      </c>
      <c r="D14" s="326">
        <v>2800</v>
      </c>
    </row>
    <row r="15" spans="1:6" x14ac:dyDescent="0.25">
      <c r="A15" s="323" t="s">
        <v>408</v>
      </c>
      <c r="B15" s="324" t="s">
        <v>412</v>
      </c>
      <c r="C15" s="327">
        <v>3283</v>
      </c>
      <c r="D15" s="326">
        <v>641</v>
      </c>
    </row>
    <row r="16" spans="1:6" x14ac:dyDescent="0.25">
      <c r="A16" s="323" t="s">
        <v>409</v>
      </c>
      <c r="B16" s="324" t="s">
        <v>413</v>
      </c>
      <c r="C16" s="327">
        <v>12605</v>
      </c>
      <c r="D16" s="326">
        <v>926</v>
      </c>
    </row>
    <row r="17" spans="1:4" x14ac:dyDescent="0.25">
      <c r="A17" s="323" t="s">
        <v>414</v>
      </c>
      <c r="B17" s="324" t="s">
        <v>415</v>
      </c>
      <c r="C17" s="327">
        <v>18287</v>
      </c>
      <c r="D17" s="326">
        <v>649</v>
      </c>
    </row>
    <row r="18" spans="1:4" x14ac:dyDescent="0.25">
      <c r="A18" s="323" t="s">
        <v>416</v>
      </c>
      <c r="B18" s="324"/>
      <c r="C18" s="328"/>
      <c r="D18" s="329"/>
    </row>
    <row r="19" spans="1:4" x14ac:dyDescent="0.25">
      <c r="A19" s="323" t="s">
        <v>417</v>
      </c>
      <c r="B19" s="324"/>
      <c r="C19" s="328"/>
      <c r="D19" s="329"/>
    </row>
    <row r="20" spans="1:4" x14ac:dyDescent="0.25">
      <c r="A20" s="323" t="s">
        <v>418</v>
      </c>
      <c r="B20" s="324"/>
      <c r="C20" s="328"/>
      <c r="D20" s="329"/>
    </row>
    <row r="21" spans="1:4" x14ac:dyDescent="0.25">
      <c r="A21" s="323" t="s">
        <v>419</v>
      </c>
      <c r="B21" s="324"/>
      <c r="C21" s="328"/>
      <c r="D21" s="329"/>
    </row>
    <row r="22" spans="1:4" x14ac:dyDescent="0.25">
      <c r="A22" s="330" t="s">
        <v>420</v>
      </c>
      <c r="B22" s="331" t="s">
        <v>207</v>
      </c>
      <c r="C22" s="332">
        <f>SUM(C13:C21)</f>
        <v>40827</v>
      </c>
      <c r="D22" s="332">
        <f>SUM(D13:D21)</f>
        <v>5683</v>
      </c>
    </row>
  </sheetData>
  <mergeCells count="1">
    <mergeCell ref="A3:D3"/>
  </mergeCells>
  <phoneticPr fontId="57" type="noConversion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workbookViewId="0">
      <selection activeCell="H3" sqref="H3"/>
    </sheetView>
  </sheetViews>
  <sheetFormatPr defaultColWidth="9.109375" defaultRowHeight="13.2" x14ac:dyDescent="0.25"/>
  <cols>
    <col min="1" max="1" width="12.6640625" style="211" customWidth="1"/>
    <col min="2" max="2" width="30.5546875" style="211" customWidth="1"/>
    <col min="3" max="3" width="9.88671875" style="211" customWidth="1"/>
    <col min="4" max="4" width="9.6640625" style="211" customWidth="1"/>
    <col min="5" max="5" width="8.88671875" style="211" customWidth="1"/>
    <col min="6" max="6" width="8.44140625" style="211" customWidth="1"/>
    <col min="7" max="7" width="10.5546875" style="211" customWidth="1"/>
    <col min="8" max="8" width="9.88671875" style="211" customWidth="1"/>
    <col min="9" max="9" width="10.5546875" style="211" customWidth="1"/>
    <col min="10" max="10" width="13.88671875" style="211" customWidth="1"/>
    <col min="11" max="11" width="15.109375" style="211" customWidth="1"/>
    <col min="12" max="16384" width="9.109375" style="211"/>
  </cols>
  <sheetData>
    <row r="1" spans="1:10" x14ac:dyDescent="0.25">
      <c r="B1" s="239"/>
    </row>
    <row r="2" spans="1:10" ht="15.6" x14ac:dyDescent="0.3">
      <c r="C2" s="199" t="s">
        <v>349</v>
      </c>
      <c r="H2" s="333" t="s">
        <v>421</v>
      </c>
      <c r="I2" s="333"/>
      <c r="J2" s="333"/>
    </row>
    <row r="3" spans="1:10" ht="15.6" x14ac:dyDescent="0.3">
      <c r="C3" s="199" t="s">
        <v>0</v>
      </c>
      <c r="H3" s="68" t="s">
        <v>841</v>
      </c>
      <c r="I3" s="333"/>
      <c r="J3" s="333"/>
    </row>
    <row r="4" spans="1:10" x14ac:dyDescent="0.25">
      <c r="H4" s="203" t="s">
        <v>253</v>
      </c>
      <c r="I4" s="333"/>
      <c r="J4" s="333"/>
    </row>
    <row r="5" spans="1:10" ht="15.6" x14ac:dyDescent="0.3">
      <c r="A5" s="652" t="s">
        <v>422</v>
      </c>
      <c r="B5" s="652"/>
      <c r="C5" s="652"/>
      <c r="D5" s="652"/>
      <c r="E5" s="652"/>
      <c r="F5" s="652"/>
      <c r="G5" s="652"/>
      <c r="H5" s="652"/>
      <c r="I5" s="652"/>
      <c r="J5" s="652"/>
    </row>
    <row r="6" spans="1:10" ht="15.6" x14ac:dyDescent="0.3">
      <c r="A6" s="652" t="s">
        <v>423</v>
      </c>
      <c r="B6" s="652"/>
      <c r="C6" s="652"/>
      <c r="D6" s="652"/>
      <c r="E6" s="652"/>
      <c r="F6" s="652"/>
      <c r="G6" s="652"/>
      <c r="H6" s="652"/>
      <c r="I6" s="652"/>
      <c r="J6" s="652"/>
    </row>
    <row r="7" spans="1:10" ht="15.6" x14ac:dyDescent="0.3">
      <c r="A7" s="334"/>
      <c r="B7" s="334"/>
      <c r="C7" s="334"/>
      <c r="D7" s="334"/>
      <c r="E7" s="334"/>
      <c r="F7" s="334"/>
      <c r="G7" s="334"/>
      <c r="H7" s="334"/>
      <c r="I7" s="334"/>
      <c r="J7" s="334"/>
    </row>
    <row r="8" spans="1:10" ht="15.6" x14ac:dyDescent="0.3">
      <c r="A8" s="334"/>
      <c r="B8" s="334"/>
      <c r="C8" s="334"/>
      <c r="D8" s="334"/>
      <c r="E8" s="334"/>
      <c r="F8" s="334"/>
      <c r="G8" s="334"/>
      <c r="H8" s="334"/>
      <c r="I8" s="334"/>
      <c r="J8" s="334"/>
    </row>
    <row r="9" spans="1:10" s="335" customFormat="1" x14ac:dyDescent="0.25">
      <c r="A9" s="211" t="s">
        <v>285</v>
      </c>
      <c r="B9" s="211" t="s">
        <v>254</v>
      </c>
      <c r="C9" s="211" t="s">
        <v>186</v>
      </c>
      <c r="D9" s="211" t="s">
        <v>286</v>
      </c>
      <c r="E9" s="211" t="s">
        <v>287</v>
      </c>
      <c r="F9" s="197" t="s">
        <v>189</v>
      </c>
      <c r="G9" s="203" t="s">
        <v>190</v>
      </c>
      <c r="H9" s="200" t="s">
        <v>191</v>
      </c>
      <c r="I9" s="200" t="s">
        <v>278</v>
      </c>
      <c r="J9" s="200" t="s">
        <v>279</v>
      </c>
    </row>
    <row r="10" spans="1:10" x14ac:dyDescent="0.25">
      <c r="A10" s="336" t="s">
        <v>398</v>
      </c>
      <c r="B10" s="337"/>
      <c r="C10" s="234" t="s">
        <v>424</v>
      </c>
      <c r="D10" s="337" t="s">
        <v>425</v>
      </c>
      <c r="E10" s="338">
        <v>2017</v>
      </c>
      <c r="F10" s="653"/>
      <c r="G10" s="654"/>
      <c r="H10" s="654"/>
      <c r="I10" s="654"/>
      <c r="J10" s="655"/>
    </row>
    <row r="11" spans="1:10" x14ac:dyDescent="0.25">
      <c r="A11" s="339"/>
      <c r="B11" s="340" t="s">
        <v>426</v>
      </c>
      <c r="C11" s="341" t="s">
        <v>427</v>
      </c>
      <c r="D11" s="340" t="s">
        <v>428</v>
      </c>
      <c r="E11" s="340" t="s">
        <v>429</v>
      </c>
      <c r="F11" s="340" t="s">
        <v>430</v>
      </c>
      <c r="G11" s="341" t="s">
        <v>431</v>
      </c>
      <c r="H11" s="341" t="s">
        <v>496</v>
      </c>
      <c r="I11" s="342" t="s">
        <v>497</v>
      </c>
      <c r="J11" s="343" t="s">
        <v>47</v>
      </c>
    </row>
    <row r="12" spans="1:10" x14ac:dyDescent="0.25">
      <c r="A12" s="344"/>
      <c r="B12" s="345"/>
      <c r="C12" s="346" t="s">
        <v>428</v>
      </c>
      <c r="D12" s="345"/>
      <c r="E12" s="345" t="s">
        <v>432</v>
      </c>
      <c r="F12" s="345"/>
      <c r="G12" s="347"/>
      <c r="H12" s="347"/>
      <c r="I12" s="348"/>
      <c r="J12" s="349"/>
    </row>
    <row r="13" spans="1:10" ht="13.8" thickBot="1" x14ac:dyDescent="0.3">
      <c r="A13" s="350" t="s">
        <v>406</v>
      </c>
      <c r="B13" s="351" t="s">
        <v>407</v>
      </c>
      <c r="C13" s="352" t="s">
        <v>408</v>
      </c>
      <c r="D13" s="352" t="s">
        <v>409</v>
      </c>
      <c r="E13" s="352"/>
      <c r="F13" s="352" t="s">
        <v>414</v>
      </c>
      <c r="G13" s="352" t="s">
        <v>416</v>
      </c>
      <c r="H13" s="352" t="s">
        <v>417</v>
      </c>
      <c r="I13" s="353" t="s">
        <v>418</v>
      </c>
      <c r="J13" s="290"/>
    </row>
    <row r="14" spans="1:10" ht="13.8" thickBot="1" x14ac:dyDescent="0.3">
      <c r="A14" s="354" t="s">
        <v>406</v>
      </c>
      <c r="B14" s="355" t="s">
        <v>433</v>
      </c>
      <c r="C14" s="356"/>
      <c r="D14" s="356"/>
      <c r="E14" s="356"/>
      <c r="F14" s="357"/>
      <c r="G14" s="357"/>
      <c r="H14" s="357"/>
      <c r="I14" s="358"/>
      <c r="J14" s="359"/>
    </row>
    <row r="15" spans="1:10" x14ac:dyDescent="0.25">
      <c r="A15" s="360" t="s">
        <v>407</v>
      </c>
      <c r="B15" s="289"/>
      <c r="C15" s="361"/>
      <c r="D15" s="361"/>
      <c r="E15" s="361"/>
      <c r="F15" s="362"/>
      <c r="G15" s="362"/>
      <c r="H15" s="362"/>
      <c r="I15" s="363"/>
      <c r="J15" s="289"/>
    </row>
    <row r="16" spans="1:10" x14ac:dyDescent="0.25">
      <c r="A16" s="364" t="s">
        <v>408</v>
      </c>
      <c r="B16" s="288"/>
      <c r="C16" s="365"/>
      <c r="D16" s="365"/>
      <c r="E16" s="365"/>
      <c r="F16" s="366"/>
      <c r="G16" s="366"/>
      <c r="H16" s="366"/>
      <c r="I16" s="367"/>
      <c r="J16" s="288"/>
    </row>
    <row r="17" spans="1:11" x14ac:dyDescent="0.25">
      <c r="A17" s="364" t="s">
        <v>409</v>
      </c>
      <c r="B17" s="288"/>
      <c r="C17" s="365"/>
      <c r="D17" s="365"/>
      <c r="E17" s="365"/>
      <c r="F17" s="366"/>
      <c r="G17" s="366"/>
      <c r="H17" s="366"/>
      <c r="I17" s="367"/>
      <c r="J17" s="288"/>
    </row>
    <row r="18" spans="1:11" ht="13.8" thickBot="1" x14ac:dyDescent="0.3">
      <c r="A18" s="336" t="s">
        <v>414</v>
      </c>
      <c r="B18" s="290"/>
      <c r="C18" s="368"/>
      <c r="D18" s="368"/>
      <c r="E18" s="368"/>
      <c r="F18" s="369"/>
      <c r="G18" s="369"/>
      <c r="H18" s="369"/>
      <c r="I18" s="370"/>
      <c r="J18" s="290"/>
    </row>
    <row r="19" spans="1:11" ht="13.8" thickBot="1" x14ac:dyDescent="0.3">
      <c r="A19" s="354" t="s">
        <v>416</v>
      </c>
      <c r="B19" s="355" t="s">
        <v>434</v>
      </c>
      <c r="C19" s="356"/>
      <c r="D19" s="356"/>
      <c r="E19" s="356"/>
      <c r="F19" s="371"/>
      <c r="G19" s="371"/>
      <c r="H19" s="371"/>
      <c r="I19" s="372"/>
      <c r="J19" s="359"/>
    </row>
    <row r="20" spans="1:11" x14ac:dyDescent="0.25">
      <c r="A20" s="360" t="s">
        <v>417</v>
      </c>
      <c r="B20" s="362"/>
      <c r="C20" s="361"/>
      <c r="D20" s="361"/>
      <c r="E20" s="361"/>
      <c r="F20" s="373"/>
      <c r="G20" s="373"/>
      <c r="H20" s="373"/>
      <c r="I20" s="374"/>
      <c r="J20" s="375">
        <f>SUM(E20:I20)</f>
        <v>0</v>
      </c>
    </row>
    <row r="21" spans="1:11" x14ac:dyDescent="0.25">
      <c r="A21" s="364" t="s">
        <v>418</v>
      </c>
      <c r="B21" s="366"/>
      <c r="C21" s="365"/>
      <c r="D21" s="365"/>
      <c r="E21" s="365"/>
      <c r="F21" s="376"/>
      <c r="G21" s="376"/>
      <c r="H21" s="376"/>
      <c r="I21" s="377"/>
      <c r="J21" s="378"/>
    </row>
    <row r="22" spans="1:11" x14ac:dyDescent="0.25">
      <c r="A22" s="364" t="s">
        <v>419</v>
      </c>
      <c r="B22" s="366"/>
      <c r="C22" s="365"/>
      <c r="D22" s="365"/>
      <c r="E22" s="365"/>
      <c r="F22" s="376"/>
      <c r="G22" s="376"/>
      <c r="H22" s="376"/>
      <c r="I22" s="379"/>
      <c r="J22" s="378"/>
    </row>
    <row r="23" spans="1:11" ht="13.8" thickBot="1" x14ac:dyDescent="0.3">
      <c r="A23" s="336" t="s">
        <v>435</v>
      </c>
      <c r="B23" s="369"/>
      <c r="C23" s="368"/>
      <c r="D23" s="368"/>
      <c r="E23" s="368"/>
      <c r="F23" s="380"/>
      <c r="G23" s="380"/>
      <c r="H23" s="380"/>
      <c r="I23" s="381"/>
      <c r="J23" s="378">
        <f>SUM(E23:I23)</f>
        <v>0</v>
      </c>
    </row>
    <row r="24" spans="1:11" ht="13.8" thickBot="1" x14ac:dyDescent="0.3">
      <c r="A24" s="354" t="s">
        <v>436</v>
      </c>
      <c r="B24" s="382" t="s">
        <v>437</v>
      </c>
      <c r="C24" s="383"/>
      <c r="D24" s="383"/>
      <c r="E24" s="384">
        <f>SUM(E20:E22)</f>
        <v>0</v>
      </c>
      <c r="F24" s="384">
        <f>SUM(F20:F22)</f>
        <v>0</v>
      </c>
      <c r="G24" s="384">
        <f>SUM(G20:G22)</f>
        <v>0</v>
      </c>
      <c r="H24" s="384">
        <f>SUM(H20:H22)</f>
        <v>0</v>
      </c>
      <c r="I24" s="385">
        <f>SUM(I20:I22)</f>
        <v>0</v>
      </c>
      <c r="J24" s="386">
        <f>SUM(E24:I24)</f>
        <v>0</v>
      </c>
      <c r="K24" s="387"/>
    </row>
    <row r="27" spans="1:11" x14ac:dyDescent="0.25">
      <c r="B27" s="387"/>
      <c r="G27" s="387"/>
      <c r="H27" s="387"/>
      <c r="I27" s="387"/>
    </row>
    <row r="28" spans="1:11" x14ac:dyDescent="0.25">
      <c r="B28" s="387"/>
      <c r="G28" s="387"/>
      <c r="H28" s="387"/>
      <c r="I28" s="387"/>
    </row>
    <row r="29" spans="1:11" x14ac:dyDescent="0.25">
      <c r="A29" s="333"/>
      <c r="B29" s="388"/>
      <c r="G29" s="387"/>
      <c r="H29" s="387"/>
      <c r="I29" s="387"/>
    </row>
    <row r="32" spans="1:11" x14ac:dyDescent="0.25">
      <c r="B32" s="387"/>
      <c r="H32" s="387"/>
      <c r="I32" s="387"/>
    </row>
    <row r="33" spans="2:9" x14ac:dyDescent="0.25">
      <c r="B33" s="387"/>
      <c r="H33" s="387"/>
      <c r="I33" s="387"/>
    </row>
    <row r="34" spans="2:9" x14ac:dyDescent="0.25">
      <c r="B34" s="387"/>
      <c r="H34" s="387"/>
      <c r="I34" s="387"/>
    </row>
    <row r="37" spans="2:9" x14ac:dyDescent="0.25">
      <c r="B37" s="387"/>
    </row>
    <row r="38" spans="2:9" x14ac:dyDescent="0.25">
      <c r="B38" s="387"/>
    </row>
    <row r="39" spans="2:9" x14ac:dyDescent="0.25">
      <c r="B39" s="387"/>
    </row>
  </sheetData>
  <mergeCells count="3">
    <mergeCell ref="A5:J5"/>
    <mergeCell ref="A6:J6"/>
    <mergeCell ref="F10:J10"/>
  </mergeCells>
  <phoneticPr fontId="57" type="noConversion"/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7"/>
  <sheetViews>
    <sheetView workbookViewId="0">
      <pane ySplit="7" topLeftCell="A8" activePane="bottomLeft" state="frozen"/>
      <selection pane="bottomLeft" activeCell="E6" sqref="E6"/>
    </sheetView>
  </sheetViews>
  <sheetFormatPr defaultRowHeight="13.2" x14ac:dyDescent="0.25"/>
  <cols>
    <col min="1" max="1" width="5.6640625" customWidth="1"/>
    <col min="2" max="2" width="50" customWidth="1"/>
    <col min="3" max="8" width="13.6640625" customWidth="1"/>
    <col min="9" max="9" width="12.6640625" customWidth="1"/>
  </cols>
  <sheetData>
    <row r="1" spans="1:8" ht="17.399999999999999" x14ac:dyDescent="0.3">
      <c r="B1" s="619" t="s">
        <v>0</v>
      </c>
      <c r="C1" s="214" t="s">
        <v>837</v>
      </c>
    </row>
    <row r="2" spans="1:8" ht="18" x14ac:dyDescent="0.35">
      <c r="B2" s="622" t="s">
        <v>183</v>
      </c>
      <c r="C2" s="647" t="s">
        <v>847</v>
      </c>
    </row>
    <row r="3" spans="1:8" ht="18" x14ac:dyDescent="0.35">
      <c r="B3" s="29" t="s">
        <v>839</v>
      </c>
    </row>
    <row r="4" spans="1:8" ht="15.6" x14ac:dyDescent="0.3">
      <c r="B4" s="30" t="s">
        <v>120</v>
      </c>
      <c r="C4" t="s">
        <v>122</v>
      </c>
    </row>
    <row r="5" spans="1:8" x14ac:dyDescent="0.25">
      <c r="A5" s="1"/>
      <c r="B5" s="24"/>
      <c r="C5" s="31" t="s">
        <v>47</v>
      </c>
      <c r="D5" s="31" t="s">
        <v>48</v>
      </c>
      <c r="E5" s="31" t="s">
        <v>49</v>
      </c>
      <c r="F5" s="31" t="s">
        <v>50</v>
      </c>
      <c r="G5" s="31" t="s">
        <v>51</v>
      </c>
      <c r="H5" s="31" t="s">
        <v>52</v>
      </c>
    </row>
    <row r="6" spans="1:8" ht="27" thickBot="1" x14ac:dyDescent="0.3">
      <c r="A6" s="2" t="s">
        <v>1</v>
      </c>
      <c r="B6" s="3" t="s">
        <v>2</v>
      </c>
      <c r="C6" s="26" t="s">
        <v>3</v>
      </c>
      <c r="D6" s="4" t="s">
        <v>3</v>
      </c>
      <c r="E6" s="4" t="s">
        <v>3</v>
      </c>
      <c r="F6" s="4" t="s">
        <v>3</v>
      </c>
      <c r="G6" s="4" t="s">
        <v>3</v>
      </c>
      <c r="H6" s="4" t="s">
        <v>3</v>
      </c>
    </row>
    <row r="7" spans="1:8" ht="27" thickBot="1" x14ac:dyDescent="0.3">
      <c r="A7" s="5">
        <v>1</v>
      </c>
      <c r="B7" s="32" t="s">
        <v>54</v>
      </c>
      <c r="C7" s="543">
        <f>'[1]1b'!C7-'[1]9b'!C7-'[1]9c'!C7</f>
        <v>106085367</v>
      </c>
      <c r="D7" s="543">
        <f>'[1]1b'!D7-'[1]9b'!D7-'[1]9c'!D7</f>
        <v>106085367</v>
      </c>
      <c r="E7" s="543">
        <f>'[1]1b'!E7-'[1]9b'!E7-'[1]9c'!E7</f>
        <v>0</v>
      </c>
      <c r="F7" s="543">
        <f>'[1]1b'!F7-'[1]9b'!F7-'[1]9c'!F7</f>
        <v>0</v>
      </c>
      <c r="G7" s="543">
        <f>'[1]1b'!G7-'[1]9b'!G7-'[1]9c'!G7</f>
        <v>0</v>
      </c>
      <c r="H7" s="543">
        <f>'[1]1b'!H7-'[1]9b'!H7-'[1]9c'!H7</f>
        <v>0</v>
      </c>
    </row>
    <row r="8" spans="1:8" ht="27" thickBot="1" x14ac:dyDescent="0.3">
      <c r="A8" s="5">
        <v>2</v>
      </c>
      <c r="B8" s="32" t="s">
        <v>55</v>
      </c>
      <c r="C8" s="543">
        <f>'[1]1b'!C8-'[1]9b'!C8-'[1]9c'!C8</f>
        <v>127904640</v>
      </c>
      <c r="D8" s="543">
        <f>'[1]1b'!D8-'[1]9b'!D8-'[1]9c'!D8</f>
        <v>127904640</v>
      </c>
      <c r="E8" s="543">
        <f>'[1]1b'!E8-'[1]9b'!E8-'[1]9c'!E8</f>
        <v>0</v>
      </c>
      <c r="F8" s="543">
        <f>'[1]1b'!F8-'[1]9b'!F8-'[1]9c'!F8</f>
        <v>0</v>
      </c>
      <c r="G8" s="543">
        <f>'[1]1b'!G8-'[1]9b'!G8-'[1]9c'!G8</f>
        <v>0</v>
      </c>
      <c r="H8" s="543">
        <f>'[1]1b'!H8-'[1]9b'!H8-'[1]9c'!H8</f>
        <v>0</v>
      </c>
    </row>
    <row r="9" spans="1:8" ht="27" thickBot="1" x14ac:dyDescent="0.3">
      <c r="A9" s="5">
        <v>3</v>
      </c>
      <c r="B9" s="32" t="s">
        <v>56</v>
      </c>
      <c r="C9" s="543">
        <f>'[1]1b'!C9-'[1]9b'!C9-'[1]9c'!C9</f>
        <v>92942704</v>
      </c>
      <c r="D9" s="543">
        <f>'[1]1b'!D9-'[1]9b'!D9-'[1]9c'!D9</f>
        <v>92942704</v>
      </c>
      <c r="E9" s="543">
        <f>'[1]1b'!E9-'[1]9b'!E9-'[1]9c'!E9</f>
        <v>0</v>
      </c>
      <c r="F9" s="543">
        <f>'[1]1b'!F9-'[1]9b'!F9-'[1]9c'!F9</f>
        <v>0</v>
      </c>
      <c r="G9" s="543">
        <f>'[1]1b'!G9-'[1]9b'!G9-'[1]9c'!G9</f>
        <v>0</v>
      </c>
      <c r="H9" s="543">
        <f>'[1]1b'!H9-'[1]9b'!H9-'[1]9c'!H9</f>
        <v>0</v>
      </c>
    </row>
    <row r="10" spans="1:8" ht="27" thickBot="1" x14ac:dyDescent="0.3">
      <c r="A10" s="5">
        <v>4</v>
      </c>
      <c r="B10" s="32" t="s">
        <v>57</v>
      </c>
      <c r="C10" s="543">
        <f>'[1]1b'!C10-'[1]9b'!C10-'[1]9c'!C10</f>
        <v>7602437</v>
      </c>
      <c r="D10" s="543">
        <f>'[1]1b'!D10-'[1]9b'!D10-'[1]9c'!D10</f>
        <v>7602437</v>
      </c>
      <c r="E10" s="543">
        <f>'[1]1b'!E10-'[1]9b'!E10-'[1]9c'!E10</f>
        <v>0</v>
      </c>
      <c r="F10" s="543">
        <f>'[1]1b'!F10-'[1]9b'!F10-'[1]9c'!F10</f>
        <v>0</v>
      </c>
      <c r="G10" s="543">
        <f>'[1]1b'!G10-'[1]9b'!G10-'[1]9c'!G10</f>
        <v>0</v>
      </c>
      <c r="H10" s="543">
        <f>'[1]1b'!H10-'[1]9b'!H10-'[1]9c'!H10</f>
        <v>0</v>
      </c>
    </row>
    <row r="11" spans="1:8" ht="27" thickBot="1" x14ac:dyDescent="0.3">
      <c r="A11" s="5">
        <v>5</v>
      </c>
      <c r="B11" s="32" t="s">
        <v>58</v>
      </c>
      <c r="C11" s="543">
        <f>'[1]1b'!C11-'[1]9b'!C11-'[1]9c'!C11</f>
        <v>564128</v>
      </c>
      <c r="D11" s="543">
        <f>'[1]1b'!D11-'[1]9b'!D11-'[1]9c'!D11</f>
        <v>564128</v>
      </c>
      <c r="E11" s="543">
        <f>'[1]1b'!E11-'[1]9b'!E11-'[1]9c'!E11</f>
        <v>0</v>
      </c>
      <c r="F11" s="543">
        <f>'[1]1b'!F11-'[1]9b'!F11-'[1]9c'!F11</f>
        <v>0</v>
      </c>
      <c r="G11" s="543">
        <f>'[1]1b'!G11-'[1]9b'!G11-'[1]9c'!G11</f>
        <v>0</v>
      </c>
      <c r="H11" s="543">
        <f>'[1]1b'!H11-'[1]9b'!H11-'[1]9c'!H11</f>
        <v>0</v>
      </c>
    </row>
    <row r="12" spans="1:8" ht="13.8" thickBot="1" x14ac:dyDescent="0.3">
      <c r="A12" s="5">
        <v>6</v>
      </c>
      <c r="B12" s="32" t="s">
        <v>59</v>
      </c>
      <c r="C12" s="543">
        <f>'[1]1b'!C12-'[1]9b'!C12-'[1]9c'!C12</f>
        <v>335099276</v>
      </c>
      <c r="D12" s="543">
        <f>'[1]1b'!D12-'[1]9b'!D12-'[1]9c'!D12</f>
        <v>335099276</v>
      </c>
      <c r="E12" s="543">
        <f>'[1]1b'!E12-'[1]9b'!E12-'[1]9c'!E12</f>
        <v>0</v>
      </c>
      <c r="F12" s="543">
        <f>'[1]1b'!F12-'[1]9b'!F12-'[1]9c'!F12</f>
        <v>0</v>
      </c>
      <c r="G12" s="543">
        <f>'[1]1b'!G12-'[1]9b'!G12-'[1]9c'!G12</f>
        <v>0</v>
      </c>
      <c r="H12" s="543">
        <f>'[1]1b'!H12-'[1]9b'!H12-'[1]9c'!H12</f>
        <v>0</v>
      </c>
    </row>
    <row r="13" spans="1:8" ht="27" thickBot="1" x14ac:dyDescent="0.3">
      <c r="A13" s="5">
        <v>7</v>
      </c>
      <c r="B13" s="32" t="s">
        <v>60</v>
      </c>
      <c r="C13" s="543">
        <f>'[1]1b'!C13-'[1]9b'!C13-'[1]9c'!C13</f>
        <v>81178703</v>
      </c>
      <c r="D13" s="543">
        <f>'[1]1b'!D13-'[1]9b'!D13-'[1]9c'!D13</f>
        <v>19142199</v>
      </c>
      <c r="E13" s="543">
        <f>'[1]1b'!E13-'[1]9b'!E13-'[1]9c'!E13</f>
        <v>0</v>
      </c>
      <c r="F13" s="543">
        <f>'[1]1b'!F13-'[1]9b'!F13-'[1]9c'!F13</f>
        <v>62036504</v>
      </c>
      <c r="G13" s="543">
        <f>'[1]1b'!G13-'[1]9b'!G13-'[1]9c'!G13</f>
        <v>0</v>
      </c>
      <c r="H13" s="543">
        <f>'[1]1b'!H13-'[1]9b'!H13-'[1]9c'!H13</f>
        <v>0</v>
      </c>
    </row>
    <row r="14" spans="1:8" ht="13.8" thickBot="1" x14ac:dyDescent="0.3">
      <c r="A14" s="5">
        <v>8</v>
      </c>
      <c r="B14" s="32" t="s">
        <v>61</v>
      </c>
      <c r="C14" s="543">
        <f>'[1]1b'!C14-'[1]9b'!C14-'[1]9c'!C14</f>
        <v>4712199</v>
      </c>
      <c r="D14" s="543">
        <f>'[1]1b'!D14-'[1]9b'!D14-'[1]9c'!D14</f>
        <v>4712199</v>
      </c>
      <c r="E14" s="543">
        <f>'[1]1b'!E14-'[1]9b'!E14-'[1]9c'!E14</f>
        <v>0</v>
      </c>
      <c r="F14" s="543">
        <f>'[1]1b'!F14-'[1]9b'!F14-'[1]9c'!F14</f>
        <v>0</v>
      </c>
      <c r="G14" s="543">
        <f>'[1]1b'!G14-'[1]9b'!G14-'[1]9c'!G14</f>
        <v>0</v>
      </c>
      <c r="H14" s="543">
        <f>'[1]1b'!H14-'[1]9b'!H14-'[1]9c'!H14</f>
        <v>0</v>
      </c>
    </row>
    <row r="15" spans="1:8" ht="13.8" thickBot="1" x14ac:dyDescent="0.3">
      <c r="A15" s="5">
        <v>9</v>
      </c>
      <c r="B15" s="32" t="s">
        <v>62</v>
      </c>
      <c r="C15" s="543">
        <f>'[1]1b'!C15-'[1]9b'!C15-'[1]9c'!C15</f>
        <v>14430000</v>
      </c>
      <c r="D15" s="543">
        <f>'[1]1b'!D15-'[1]9b'!D15-'[1]9c'!D15</f>
        <v>14430000</v>
      </c>
      <c r="E15" s="543">
        <f>'[1]1b'!E15-'[1]9b'!E15-'[1]9c'!E15</f>
        <v>0</v>
      </c>
      <c r="F15" s="543">
        <f>'[1]1b'!F15-'[1]9b'!F15-'[1]9c'!F15</f>
        <v>0</v>
      </c>
      <c r="G15" s="543">
        <f>'[1]1b'!G15-'[1]9b'!G15-'[1]9c'!G15</f>
        <v>0</v>
      </c>
      <c r="H15" s="543">
        <f>'[1]1b'!H15-'[1]9b'!H15-'[1]9c'!H15</f>
        <v>0</v>
      </c>
    </row>
    <row r="16" spans="1:8" ht="13.8" thickBot="1" x14ac:dyDescent="0.3">
      <c r="A16" s="5">
        <v>10</v>
      </c>
      <c r="B16" s="32" t="s">
        <v>63</v>
      </c>
      <c r="C16" s="543">
        <f>'[1]1b'!C16-'[1]9b'!C16-'[1]9c'!C16</f>
        <v>62036504</v>
      </c>
      <c r="D16" s="543">
        <f>'[1]1b'!D16-'[1]9b'!D16-'[1]9c'!D16</f>
        <v>0</v>
      </c>
      <c r="E16" s="543">
        <f>'[1]1b'!E16-'[1]9b'!E16-'[1]9c'!E16</f>
        <v>0</v>
      </c>
      <c r="F16" s="543">
        <f>'[1]1b'!F16-'[1]9b'!F16-'[1]9c'!F16</f>
        <v>62036504</v>
      </c>
      <c r="G16" s="543">
        <f>'[1]1b'!G16-'[1]9b'!G16-'[1]9c'!G16</f>
        <v>0</v>
      </c>
      <c r="H16" s="543">
        <f>'[1]1b'!H16-'[1]9b'!H16-'[1]9c'!H16</f>
        <v>0</v>
      </c>
    </row>
    <row r="17" spans="1:8" ht="13.8" thickBot="1" x14ac:dyDescent="0.3">
      <c r="A17" s="5">
        <v>11</v>
      </c>
      <c r="B17" s="32" t="s">
        <v>64</v>
      </c>
      <c r="C17" s="543">
        <f>'[1]1b'!C17-'[1]9b'!C17-'[1]9c'!C17</f>
        <v>0</v>
      </c>
      <c r="D17" s="543">
        <f>'[1]1b'!D17-'[1]9b'!D17-'[1]9c'!D17</f>
        <v>0</v>
      </c>
      <c r="E17" s="543">
        <f>'[1]1b'!E17-'[1]9b'!E17-'[1]9c'!E17</f>
        <v>0</v>
      </c>
      <c r="F17" s="543">
        <f>'[1]1b'!F17-'[1]9b'!F17-'[1]9c'!F17</f>
        <v>0</v>
      </c>
      <c r="G17" s="543">
        <f>'[1]1b'!G17-'[1]9b'!G17-'[1]9c'!G17</f>
        <v>0</v>
      </c>
      <c r="H17" s="543">
        <f>'[1]1b'!H17-'[1]9b'!H17-'[1]9c'!H17</f>
        <v>0</v>
      </c>
    </row>
    <row r="18" spans="1:8" ht="27" thickBot="1" x14ac:dyDescent="0.3">
      <c r="A18" s="5">
        <v>12</v>
      </c>
      <c r="B18" s="33" t="s">
        <v>65</v>
      </c>
      <c r="C18" s="543">
        <f>'[1]1b'!C18-'[1]9b'!C18-'[1]9c'!C18</f>
        <v>416277979</v>
      </c>
      <c r="D18" s="543">
        <f>'[1]1b'!D18-'[1]9b'!D18-'[1]9c'!D18</f>
        <v>354241475</v>
      </c>
      <c r="E18" s="543">
        <f>'[1]1b'!E18-'[1]9b'!E18-'[1]9c'!E18</f>
        <v>0</v>
      </c>
      <c r="F18" s="543">
        <f>'[1]1b'!F18-'[1]9b'!F18-'[1]9c'!F18</f>
        <v>62036504</v>
      </c>
      <c r="G18" s="543">
        <f>'[1]1b'!G18-'[1]9b'!G18-'[1]9c'!G18</f>
        <v>0</v>
      </c>
      <c r="H18" s="543">
        <f>'[1]1b'!H18-'[1]9b'!H18-'[1]9c'!H18</f>
        <v>0</v>
      </c>
    </row>
    <row r="19" spans="1:8" ht="13.8" thickBot="1" x14ac:dyDescent="0.3">
      <c r="A19" s="5">
        <v>13</v>
      </c>
      <c r="B19" s="32" t="s">
        <v>66</v>
      </c>
      <c r="C19" s="543">
        <f>'[1]1b'!C19-'[1]9b'!C19-'[1]9c'!C19</f>
        <v>0</v>
      </c>
      <c r="D19" s="543">
        <f>'[1]1b'!D19-'[1]9b'!D19-'[1]9c'!D19</f>
        <v>0</v>
      </c>
      <c r="E19" s="543">
        <f>'[1]1b'!E19-'[1]9b'!E19-'[1]9c'!E19</f>
        <v>0</v>
      </c>
      <c r="F19" s="543">
        <f>'[1]1b'!F19-'[1]9b'!F19-'[1]9c'!F19</f>
        <v>0</v>
      </c>
      <c r="G19" s="543">
        <f>'[1]1b'!G19-'[1]9b'!G19-'[1]9c'!G19</f>
        <v>0</v>
      </c>
      <c r="H19" s="543">
        <f>'[1]1b'!H19-'[1]9b'!H19-'[1]9c'!H19</f>
        <v>0</v>
      </c>
    </row>
    <row r="20" spans="1:8" ht="13.8" thickBot="1" x14ac:dyDescent="0.3">
      <c r="A20" s="5">
        <v>14</v>
      </c>
      <c r="B20" s="32" t="s">
        <v>67</v>
      </c>
      <c r="C20" s="543">
        <f>'[1]1b'!C20-'[1]9b'!C20-'[1]9c'!C20</f>
        <v>0</v>
      </c>
      <c r="D20" s="543">
        <f>'[1]1b'!D20-'[1]9b'!D20-'[1]9c'!D20</f>
        <v>0</v>
      </c>
      <c r="E20" s="543">
        <f>'[1]1b'!E20-'[1]9b'!E20-'[1]9c'!E20</f>
        <v>0</v>
      </c>
      <c r="F20" s="543">
        <f>'[1]1b'!F20-'[1]9b'!F20-'[1]9c'!F20</f>
        <v>0</v>
      </c>
      <c r="G20" s="543">
        <f>'[1]1b'!G20-'[1]9b'!G20-'[1]9c'!G20</f>
        <v>0</v>
      </c>
      <c r="H20" s="543">
        <f>'[1]1b'!H20-'[1]9b'!H20-'[1]9c'!H20</f>
        <v>0</v>
      </c>
    </row>
    <row r="21" spans="1:8" ht="13.8" thickBot="1" x14ac:dyDescent="0.3">
      <c r="A21" s="5">
        <v>15</v>
      </c>
      <c r="B21" s="32" t="s">
        <v>68</v>
      </c>
      <c r="C21" s="543">
        <f>'[1]1b'!C21-'[1]9b'!C21-'[1]9c'!C21</f>
        <v>0</v>
      </c>
      <c r="D21" s="543">
        <f>'[1]1b'!D21-'[1]9b'!D21-'[1]9c'!D21</f>
        <v>0</v>
      </c>
      <c r="E21" s="543">
        <f>'[1]1b'!E21-'[1]9b'!E21-'[1]9c'!E21</f>
        <v>0</v>
      </c>
      <c r="F21" s="543">
        <f>'[1]1b'!F21-'[1]9b'!F21-'[1]9c'!F21</f>
        <v>0</v>
      </c>
      <c r="G21" s="543">
        <f>'[1]1b'!G21-'[1]9b'!G21-'[1]9c'!G21</f>
        <v>0</v>
      </c>
      <c r="H21" s="543">
        <f>'[1]1b'!H21-'[1]9b'!H21-'[1]9c'!H21</f>
        <v>0</v>
      </c>
    </row>
    <row r="22" spans="1:8" ht="13.8" thickBot="1" x14ac:dyDescent="0.3">
      <c r="A22" s="5">
        <v>16</v>
      </c>
      <c r="B22" s="32" t="s">
        <v>69</v>
      </c>
      <c r="C22" s="543">
        <f>'[1]1b'!C22-'[1]9b'!C22-'[1]9c'!C22</f>
        <v>0</v>
      </c>
      <c r="D22" s="543">
        <f>'[1]1b'!D22-'[1]9b'!D22-'[1]9c'!D22</f>
        <v>0</v>
      </c>
      <c r="E22" s="543">
        <f>'[1]1b'!E22-'[1]9b'!E22-'[1]9c'!E22</f>
        <v>0</v>
      </c>
      <c r="F22" s="543">
        <f>'[1]1b'!F22-'[1]9b'!F22-'[1]9c'!F22</f>
        <v>0</v>
      </c>
      <c r="G22" s="543">
        <f>'[1]1b'!G22-'[1]9b'!G22-'[1]9c'!G22</f>
        <v>0</v>
      </c>
      <c r="H22" s="543">
        <f>'[1]1b'!H22-'[1]9b'!H22-'[1]9c'!H22</f>
        <v>0</v>
      </c>
    </row>
    <row r="23" spans="1:8" ht="13.8" thickBot="1" x14ac:dyDescent="0.3">
      <c r="A23" s="5">
        <v>17</v>
      </c>
      <c r="B23" s="34" t="s">
        <v>70</v>
      </c>
      <c r="C23" s="543">
        <f>'[1]1b'!C23-'[1]9b'!C23-'[1]9c'!C23</f>
        <v>0</v>
      </c>
      <c r="D23" s="543">
        <f>'[1]1b'!D23-'[1]9b'!D23-'[1]9c'!D23</f>
        <v>0</v>
      </c>
      <c r="E23" s="543">
        <f>'[1]1b'!E23-'[1]9b'!E23-'[1]9c'!E23</f>
        <v>0</v>
      </c>
      <c r="F23" s="543">
        <f>'[1]1b'!F23-'[1]9b'!F23-'[1]9c'!F23</f>
        <v>0</v>
      </c>
      <c r="G23" s="543">
        <f>'[1]1b'!G23-'[1]9b'!G23-'[1]9c'!G23</f>
        <v>0</v>
      </c>
      <c r="H23" s="543">
        <f>'[1]1b'!H23-'[1]9b'!H23-'[1]9c'!H23</f>
        <v>0</v>
      </c>
    </row>
    <row r="24" spans="1:8" ht="27" thickBot="1" x14ac:dyDescent="0.3">
      <c r="A24" s="5">
        <v>18</v>
      </c>
      <c r="B24" s="33" t="s">
        <v>71</v>
      </c>
      <c r="C24" s="543">
        <f>'[1]1b'!C24-'[1]9b'!C24-'[1]9c'!C24</f>
        <v>0</v>
      </c>
      <c r="D24" s="543">
        <f>'[1]1b'!D24-'[1]9b'!D24-'[1]9c'!D24</f>
        <v>0</v>
      </c>
      <c r="E24" s="543">
        <f>'[1]1b'!E24-'[1]9b'!E24-'[1]9c'!E24</f>
        <v>0</v>
      </c>
      <c r="F24" s="543">
        <f>'[1]1b'!F24-'[1]9b'!F24-'[1]9c'!F24</f>
        <v>0</v>
      </c>
      <c r="G24" s="543">
        <f>'[1]1b'!G24-'[1]9b'!G24-'[1]9c'!G24</f>
        <v>0</v>
      </c>
      <c r="H24" s="543">
        <f>'[1]1b'!H24-'[1]9b'!H24-'[1]9c'!H24</f>
        <v>0</v>
      </c>
    </row>
    <row r="25" spans="1:8" ht="13.8" thickBot="1" x14ac:dyDescent="0.3">
      <c r="A25" s="5">
        <v>19</v>
      </c>
      <c r="B25" s="32" t="s">
        <v>72</v>
      </c>
      <c r="C25" s="543">
        <f>'[1]1b'!C25-'[1]9b'!C25-'[1]9c'!C25</f>
        <v>98952275</v>
      </c>
      <c r="D25" s="543">
        <f>'[1]1b'!D25-'[1]9b'!D25-'[1]9c'!D25</f>
        <v>98952275</v>
      </c>
      <c r="E25" s="543">
        <f>'[1]1b'!E25-'[1]9b'!E25-'[1]9c'!E25</f>
        <v>0</v>
      </c>
      <c r="F25" s="543">
        <f>'[1]1b'!F25-'[1]9b'!F25-'[1]9c'!F25</f>
        <v>0</v>
      </c>
      <c r="G25" s="543">
        <f>'[1]1b'!G25-'[1]9b'!G25-'[1]9c'!G25</f>
        <v>0</v>
      </c>
      <c r="H25" s="543">
        <f>'[1]1b'!H25-'[1]9b'!H25-'[1]9c'!H25</f>
        <v>0</v>
      </c>
    </row>
    <row r="26" spans="1:8" ht="13.8" thickBot="1" x14ac:dyDescent="0.3">
      <c r="A26" s="5">
        <v>20</v>
      </c>
      <c r="B26" s="32" t="s">
        <v>73</v>
      </c>
      <c r="C26" s="543">
        <f>'[1]1b'!C26-'[1]9b'!C26-'[1]9c'!C26</f>
        <v>81314586</v>
      </c>
      <c r="D26" s="543">
        <f>'[1]1b'!D26-'[1]9b'!D26-'[1]9c'!D26</f>
        <v>81314586</v>
      </c>
      <c r="E26" s="543">
        <f>'[1]1b'!E26-'[1]9b'!E26-'[1]9c'!E26</f>
        <v>0</v>
      </c>
      <c r="F26" s="543">
        <f>'[1]1b'!F26-'[1]9b'!F26-'[1]9c'!F26</f>
        <v>0</v>
      </c>
      <c r="G26" s="543">
        <f>'[1]1b'!G26-'[1]9b'!G26-'[1]9c'!G26</f>
        <v>0</v>
      </c>
      <c r="H26" s="543">
        <f>'[1]1b'!H26-'[1]9b'!H26-'[1]9c'!H26</f>
        <v>0</v>
      </c>
    </row>
    <row r="27" spans="1:8" ht="16.5" customHeight="1" thickBot="1" x14ac:dyDescent="0.3">
      <c r="A27" s="5">
        <v>21</v>
      </c>
      <c r="B27" s="32" t="s">
        <v>74</v>
      </c>
      <c r="C27" s="543">
        <f>'[1]1b'!C27-'[1]9b'!C27-'[1]9c'!C27</f>
        <v>17637689</v>
      </c>
      <c r="D27" s="543">
        <f>'[1]1b'!D27-'[1]9b'!D27-'[1]9c'!D27</f>
        <v>17637689</v>
      </c>
      <c r="E27" s="543">
        <f>'[1]1b'!E27-'[1]9b'!E27-'[1]9c'!E27</f>
        <v>0</v>
      </c>
      <c r="F27" s="543">
        <f>'[1]1b'!F27-'[1]9b'!F27-'[1]9c'!F27</f>
        <v>0</v>
      </c>
      <c r="G27" s="543">
        <f>'[1]1b'!G27-'[1]9b'!G27-'[1]9c'!G27</f>
        <v>0</v>
      </c>
      <c r="H27" s="543">
        <f>'[1]1b'!H27-'[1]9b'!H27-'[1]9c'!H27</f>
        <v>0</v>
      </c>
    </row>
    <row r="28" spans="1:8" ht="18.75" customHeight="1" thickBot="1" x14ac:dyDescent="0.3">
      <c r="A28" s="5">
        <v>22</v>
      </c>
      <c r="B28" s="32" t="s">
        <v>75</v>
      </c>
      <c r="C28" s="543">
        <f>'[1]1b'!C28-'[1]9b'!C28-'[1]9c'!C28</f>
        <v>189265417</v>
      </c>
      <c r="D28" s="543">
        <f>'[1]1b'!D28-'[1]9b'!D28-'[1]9c'!D28</f>
        <v>189265417</v>
      </c>
      <c r="E28" s="543">
        <f>'[1]1b'!E28-'[1]9b'!E28-'[1]9c'!E28</f>
        <v>0</v>
      </c>
      <c r="F28" s="543">
        <f>'[1]1b'!F28-'[1]9b'!F28-'[1]9c'!F28</f>
        <v>0</v>
      </c>
      <c r="G28" s="543">
        <f>'[1]1b'!G28-'[1]9b'!G28-'[1]9c'!G28</f>
        <v>0</v>
      </c>
      <c r="H28" s="543">
        <f>'[1]1b'!H28-'[1]9b'!H28-'[1]9c'!H28</f>
        <v>0</v>
      </c>
    </row>
    <row r="29" spans="1:8" ht="13.8" thickBot="1" x14ac:dyDescent="0.3">
      <c r="A29" s="5">
        <v>23</v>
      </c>
      <c r="B29" s="32" t="s">
        <v>76</v>
      </c>
      <c r="C29" s="543">
        <f>'[1]1b'!C29-'[1]9b'!C29-'[1]9c'!C29</f>
        <v>11678757</v>
      </c>
      <c r="D29" s="543">
        <f>'[1]1b'!D29-'[1]9b'!D29-'[1]9c'!D29</f>
        <v>11678757</v>
      </c>
      <c r="E29" s="543">
        <f>'[1]1b'!E29-'[1]9b'!E29-'[1]9c'!E29</f>
        <v>0</v>
      </c>
      <c r="F29" s="543">
        <f>'[1]1b'!F29-'[1]9b'!F29-'[1]9c'!F29</f>
        <v>0</v>
      </c>
      <c r="G29" s="543">
        <f>'[1]1b'!G29-'[1]9b'!G29-'[1]9c'!G29</f>
        <v>0</v>
      </c>
      <c r="H29" s="543">
        <f>'[1]1b'!H29-'[1]9b'!H29-'[1]9c'!H29</f>
        <v>0</v>
      </c>
    </row>
    <row r="30" spans="1:8" ht="27" thickBot="1" x14ac:dyDescent="0.3">
      <c r="A30" s="5">
        <v>24</v>
      </c>
      <c r="B30" s="32" t="s">
        <v>77</v>
      </c>
      <c r="C30" s="543">
        <f>'[1]1b'!C30-'[1]9b'!C30-'[1]9c'!C30</f>
        <v>110000</v>
      </c>
      <c r="D30" s="543">
        <f>'[1]1b'!D30-'[1]9b'!D30-'[1]9c'!D30</f>
        <v>110000</v>
      </c>
      <c r="E30" s="543">
        <f>'[1]1b'!E30-'[1]9b'!E30-'[1]9c'!E30</f>
        <v>0</v>
      </c>
      <c r="F30" s="543">
        <f>'[1]1b'!F30-'[1]9b'!F30-'[1]9c'!F30</f>
        <v>0</v>
      </c>
      <c r="G30" s="543">
        <f>'[1]1b'!G30-'[1]9b'!G30-'[1]9c'!G30</f>
        <v>0</v>
      </c>
      <c r="H30" s="543">
        <f>'[1]1b'!H30-'[1]9b'!H30-'[1]9c'!H30</f>
        <v>0</v>
      </c>
    </row>
    <row r="31" spans="1:8" ht="13.8" thickBot="1" x14ac:dyDescent="0.3">
      <c r="A31" s="5">
        <v>25</v>
      </c>
      <c r="B31" s="32" t="s">
        <v>78</v>
      </c>
      <c r="C31" s="543">
        <f>'[1]1b'!C31-'[1]9b'!C31-'[1]9c'!C31</f>
        <v>201054174</v>
      </c>
      <c r="D31" s="543">
        <f>'[1]1b'!D31-'[1]9b'!D31-'[1]9c'!D31</f>
        <v>201054174</v>
      </c>
      <c r="E31" s="543">
        <f>'[1]1b'!E31-'[1]9b'!E31-'[1]9c'!E31</f>
        <v>0</v>
      </c>
      <c r="F31" s="543">
        <f>'[1]1b'!F31-'[1]9b'!F31-'[1]9c'!F31</f>
        <v>0</v>
      </c>
      <c r="G31" s="543">
        <f>'[1]1b'!G31-'[1]9b'!G31-'[1]9c'!G31</f>
        <v>0</v>
      </c>
      <c r="H31" s="543">
        <f>'[1]1b'!H31-'[1]9b'!H31-'[1]9c'!H31</f>
        <v>0</v>
      </c>
    </row>
    <row r="32" spans="1:8" ht="13.8" thickBot="1" x14ac:dyDescent="0.3">
      <c r="A32" s="5">
        <v>26</v>
      </c>
      <c r="B32" s="32" t="s">
        <v>79</v>
      </c>
      <c r="C32" s="543">
        <f>'[1]1b'!C32-'[1]9b'!C32-'[1]9c'!C32</f>
        <v>0</v>
      </c>
      <c r="D32" s="543">
        <f>'[1]1b'!D32-'[1]9b'!D32-'[1]9c'!D32</f>
        <v>0</v>
      </c>
      <c r="E32" s="543">
        <f>'[1]1b'!E32-'[1]9b'!E32-'[1]9c'!E32</f>
        <v>0</v>
      </c>
      <c r="F32" s="543">
        <f>'[1]1b'!F32-'[1]9b'!F32-'[1]9c'!F32</f>
        <v>0</v>
      </c>
      <c r="G32" s="543">
        <f>'[1]1b'!G32-'[1]9b'!G32-'[1]9c'!G32</f>
        <v>0</v>
      </c>
      <c r="H32" s="543">
        <f>'[1]1b'!H32-'[1]9b'!H32-'[1]9c'!H32</f>
        <v>0</v>
      </c>
    </row>
    <row r="33" spans="1:8" ht="40.200000000000003" thickBot="1" x14ac:dyDescent="0.3">
      <c r="A33" s="5">
        <v>27</v>
      </c>
      <c r="B33" s="32" t="s">
        <v>80</v>
      </c>
      <c r="C33" s="543">
        <f>'[1]1b'!C33-'[1]9b'!C33-'[1]9c'!C33</f>
        <v>0</v>
      </c>
      <c r="D33" s="543">
        <f>'[1]1b'!D33-'[1]9b'!D33-'[1]9c'!D33</f>
        <v>0</v>
      </c>
      <c r="E33" s="543">
        <f>'[1]1b'!E33-'[1]9b'!E33-'[1]9c'!E33</f>
        <v>0</v>
      </c>
      <c r="F33" s="543">
        <f>'[1]1b'!F33-'[1]9b'!F33-'[1]9c'!F33</f>
        <v>0</v>
      </c>
      <c r="G33" s="543">
        <f>'[1]1b'!G33-'[1]9b'!G33-'[1]9c'!G33</f>
        <v>0</v>
      </c>
      <c r="H33" s="543">
        <f>'[1]1b'!H33-'[1]9b'!H33-'[1]9c'!H33</f>
        <v>0</v>
      </c>
    </row>
    <row r="34" spans="1:8" ht="13.8" thickBot="1" x14ac:dyDescent="0.3">
      <c r="A34" s="5">
        <v>28</v>
      </c>
      <c r="B34" s="32" t="s">
        <v>81</v>
      </c>
      <c r="C34" s="543">
        <f>'[1]1b'!C34-'[1]9b'!C34-'[1]9c'!C34</f>
        <v>0</v>
      </c>
      <c r="D34" s="543">
        <f>'[1]1b'!D34-'[1]9b'!D34-'[1]9c'!D34</f>
        <v>0</v>
      </c>
      <c r="E34" s="543">
        <f>'[1]1b'!E34-'[1]9b'!E34-'[1]9c'!E34</f>
        <v>0</v>
      </c>
      <c r="F34" s="543">
        <f>'[1]1b'!F34-'[1]9b'!F34-'[1]9c'!F34</f>
        <v>0</v>
      </c>
      <c r="G34" s="543">
        <f>'[1]1b'!G34-'[1]9b'!G34-'[1]9c'!G34</f>
        <v>0</v>
      </c>
      <c r="H34" s="543">
        <f>'[1]1b'!H34-'[1]9b'!H34-'[1]9c'!H34</f>
        <v>0</v>
      </c>
    </row>
    <row r="35" spans="1:8" ht="13.8" thickBot="1" x14ac:dyDescent="0.3">
      <c r="A35" s="5">
        <v>29</v>
      </c>
      <c r="B35" s="32" t="s">
        <v>82</v>
      </c>
      <c r="C35" s="543">
        <f>'[1]1b'!C35-'[1]9b'!C35-'[1]9c'!C35</f>
        <v>0</v>
      </c>
      <c r="D35" s="543">
        <f>'[1]1b'!D35-'[1]9b'!D35-'[1]9c'!D35</f>
        <v>0</v>
      </c>
      <c r="E35" s="543">
        <f>'[1]1b'!E35-'[1]9b'!E35-'[1]9c'!E35</f>
        <v>0</v>
      </c>
      <c r="F35" s="543">
        <f>'[1]1b'!F35-'[1]9b'!F35-'[1]9c'!F35</f>
        <v>0</v>
      </c>
      <c r="G35" s="543">
        <f>'[1]1b'!G35-'[1]9b'!G35-'[1]9c'!G35</f>
        <v>0</v>
      </c>
      <c r="H35" s="543">
        <f>'[1]1b'!H35-'[1]9b'!H35-'[1]9c'!H35</f>
        <v>0</v>
      </c>
    </row>
    <row r="36" spans="1:8" ht="13.8" thickBot="1" x14ac:dyDescent="0.3">
      <c r="A36" s="5">
        <v>30</v>
      </c>
      <c r="B36" s="33" t="s">
        <v>83</v>
      </c>
      <c r="C36" s="543">
        <f>'[1]1b'!C36-'[1]9b'!C36-'[1]9c'!C36</f>
        <v>300006449</v>
      </c>
      <c r="D36" s="543">
        <f>'[1]1b'!D36-'[1]9b'!D36-'[1]9c'!D36</f>
        <v>300006449</v>
      </c>
      <c r="E36" s="543">
        <f>'[1]1b'!E36-'[1]9b'!E36-'[1]9c'!E36</f>
        <v>0</v>
      </c>
      <c r="F36" s="543">
        <f>'[1]1b'!F36-'[1]9b'!F36-'[1]9c'!F36</f>
        <v>0</v>
      </c>
      <c r="G36" s="543">
        <f>'[1]1b'!G36-'[1]9b'!G36-'[1]9c'!G36</f>
        <v>0</v>
      </c>
      <c r="H36" s="543">
        <f>'[1]1b'!H36-'[1]9b'!H36-'[1]9c'!H36</f>
        <v>0</v>
      </c>
    </row>
    <row r="37" spans="1:8" ht="13.8" thickBot="1" x14ac:dyDescent="0.3">
      <c r="A37" s="5">
        <v>31</v>
      </c>
      <c r="B37" s="35" t="s">
        <v>84</v>
      </c>
      <c r="C37" s="543">
        <f>'[1]1b'!C38-'[1]9b'!C37-'[1]9c'!C37</f>
        <v>6822704</v>
      </c>
      <c r="D37" s="543">
        <f>'[1]1b'!D38-'[1]9b'!D37-'[1]9c'!D37</f>
        <v>0</v>
      </c>
      <c r="E37" s="543">
        <f>'[1]1b'!E38-'[1]9b'!E37-'[1]9c'!E37</f>
        <v>335000</v>
      </c>
      <c r="F37" s="543">
        <f>'[1]1b'!F38-'[1]9b'!F37-'[1]9c'!F37</f>
        <v>400000</v>
      </c>
      <c r="G37" s="543">
        <f>'[1]1b'!G38-'[1]9b'!G37-'[1]9c'!G37</f>
        <v>820000</v>
      </c>
      <c r="H37" s="543">
        <f>'[1]1b'!H38-'[1]9b'!H37-'[1]9c'!H37</f>
        <v>5267704</v>
      </c>
    </row>
    <row r="38" spans="1:8" ht="13.8" thickBot="1" x14ac:dyDescent="0.3">
      <c r="A38" s="5">
        <v>32</v>
      </c>
      <c r="B38" s="35" t="s">
        <v>85</v>
      </c>
      <c r="C38" s="543">
        <f>'[1]1b'!C39-'[1]9b'!C38-'[1]9c'!C38</f>
        <v>562880</v>
      </c>
      <c r="D38" s="543">
        <f>'[1]1b'!D39-'[1]9b'!D38-'[1]9c'!D38</f>
        <v>0</v>
      </c>
      <c r="E38" s="543">
        <f>'[1]1b'!E39-'[1]9b'!E38-'[1]9c'!E38</f>
        <v>0</v>
      </c>
      <c r="F38" s="543">
        <f>'[1]1b'!F39-'[1]9b'!F38-'[1]9c'!F38</f>
        <v>0</v>
      </c>
      <c r="G38" s="543">
        <f>'[1]1b'!G39-'[1]9b'!G38-'[1]9c'!G38</f>
        <v>0</v>
      </c>
      <c r="H38" s="543">
        <f>'[1]1b'!H39-'[1]9b'!H38-'[1]9c'!H38</f>
        <v>562880</v>
      </c>
    </row>
    <row r="39" spans="1:8" ht="13.8" thickBot="1" x14ac:dyDescent="0.3">
      <c r="A39" s="5">
        <v>33</v>
      </c>
      <c r="B39" s="35" t="s">
        <v>86</v>
      </c>
      <c r="C39" s="543">
        <f>'[1]1b'!C40-'[1]9b'!C39-'[1]9c'!C39</f>
        <v>1475000</v>
      </c>
      <c r="D39" s="543">
        <f>'[1]1b'!D40-'[1]9b'!D39-'[1]9c'!D39</f>
        <v>0</v>
      </c>
      <c r="E39" s="543">
        <f>'[1]1b'!E40-'[1]9b'!E39-'[1]9c'!E39</f>
        <v>335000</v>
      </c>
      <c r="F39" s="543">
        <f>'[1]1b'!F40-'[1]9b'!F39-'[1]9c'!F39</f>
        <v>400000</v>
      </c>
      <c r="G39" s="543">
        <f>'[1]1b'!G40-'[1]9b'!G39-'[1]9c'!G39</f>
        <v>740000</v>
      </c>
      <c r="H39" s="543">
        <f>'[1]1b'!H40-'[1]9b'!H39-'[1]9c'!H39</f>
        <v>0</v>
      </c>
    </row>
    <row r="40" spans="1:8" ht="13.8" thickBot="1" x14ac:dyDescent="0.3">
      <c r="A40" s="5">
        <v>34</v>
      </c>
      <c r="B40" s="35" t="s">
        <v>87</v>
      </c>
      <c r="C40" s="543">
        <f>'[1]1b'!C41-'[1]9b'!C40-'[1]9c'!C40</f>
        <v>4784824</v>
      </c>
      <c r="D40" s="543">
        <f>'[1]1b'!D41-'[1]9b'!D40-'[1]9c'!D40</f>
        <v>0</v>
      </c>
      <c r="E40" s="543">
        <f>'[1]1b'!E41-'[1]9b'!E40-'[1]9c'!E40</f>
        <v>0</v>
      </c>
      <c r="F40" s="543">
        <f>'[1]1b'!F41-'[1]9b'!F40-'[1]9c'!F40</f>
        <v>0</v>
      </c>
      <c r="G40" s="543">
        <f>'[1]1b'!G41-'[1]9b'!G40-'[1]9c'!G40</f>
        <v>80000</v>
      </c>
      <c r="H40" s="543">
        <f>'[1]1b'!H41-'[1]9b'!H40-'[1]9c'!H40</f>
        <v>4704824</v>
      </c>
    </row>
    <row r="41" spans="1:8" ht="13.8" thickBot="1" x14ac:dyDescent="0.3">
      <c r="A41" s="5">
        <v>35</v>
      </c>
      <c r="B41" s="32" t="s">
        <v>88</v>
      </c>
      <c r="C41" s="543">
        <f>'[1]1b'!C42-'[1]9b'!C41-'[1]9c'!C41</f>
        <v>2572000</v>
      </c>
      <c r="D41" s="543">
        <f>'[1]1b'!D42-'[1]9b'!D41-'[1]9c'!D41</f>
        <v>1330000</v>
      </c>
      <c r="E41" s="543">
        <f>'[1]1b'!E42-'[1]9b'!E41-'[1]9c'!E41</f>
        <v>1200000</v>
      </c>
      <c r="F41" s="543">
        <f>'[1]1b'!F42-'[1]9b'!F41-'[1]9c'!F41</f>
        <v>42000</v>
      </c>
      <c r="G41" s="543">
        <f>'[1]1b'!G42-'[1]9b'!G41-'[1]9c'!G41</f>
        <v>0</v>
      </c>
      <c r="H41" s="543">
        <f>'[1]1b'!H42-'[1]9b'!H41-'[1]9c'!H41</f>
        <v>0</v>
      </c>
    </row>
    <row r="42" spans="1:8" ht="13.8" thickBot="1" x14ac:dyDescent="0.3">
      <c r="A42" s="5">
        <v>36</v>
      </c>
      <c r="B42" s="32" t="s">
        <v>89</v>
      </c>
      <c r="C42" s="543">
        <f>'[1]1b'!C43-'[1]9b'!C42-'[1]9c'!C42</f>
        <v>2530000</v>
      </c>
      <c r="D42" s="543">
        <f>'[1]1b'!D43-'[1]9b'!D42-'[1]9c'!D42</f>
        <v>1330000</v>
      </c>
      <c r="E42" s="543">
        <f>'[1]1b'!E43-'[1]9b'!E42-'[1]9c'!E42</f>
        <v>1200000</v>
      </c>
      <c r="F42" s="543">
        <f>'[1]1b'!F43-'[1]9b'!F42-'[1]9c'!F42</f>
        <v>0</v>
      </c>
      <c r="G42" s="543">
        <f>'[1]1b'!G43-'[1]9b'!G42-'[1]9c'!G42</f>
        <v>0</v>
      </c>
      <c r="H42" s="543">
        <f>'[1]1b'!H43-'[1]9b'!H42-'[1]9c'!H42</f>
        <v>0</v>
      </c>
    </row>
    <row r="43" spans="1:8" ht="13.8" thickBot="1" x14ac:dyDescent="0.3">
      <c r="A43" s="5">
        <v>37</v>
      </c>
      <c r="B43" s="32" t="s">
        <v>90</v>
      </c>
      <c r="C43" s="543">
        <f>'[1]1b'!C44-'[1]9b'!C43-'[1]9c'!C43</f>
        <v>42000</v>
      </c>
      <c r="D43" s="543">
        <f>'[1]1b'!D44-'[1]9b'!D43-'[1]9c'!D43</f>
        <v>0</v>
      </c>
      <c r="E43" s="543">
        <f>'[1]1b'!E44-'[1]9b'!E43-'[1]9c'!E43</f>
        <v>0</v>
      </c>
      <c r="F43" s="543">
        <f>'[1]1b'!F44-'[1]9b'!F43-'[1]9c'!F43</f>
        <v>42000</v>
      </c>
      <c r="G43" s="543">
        <f>'[1]1b'!G44-'[1]9b'!G43-'[1]9c'!G43</f>
        <v>0</v>
      </c>
      <c r="H43" s="543">
        <f>'[1]1b'!H44-'[1]9b'!H43-'[1]9c'!H43</f>
        <v>0</v>
      </c>
    </row>
    <row r="44" spans="1:8" ht="13.8" thickBot="1" x14ac:dyDescent="0.3">
      <c r="A44" s="5">
        <v>38</v>
      </c>
      <c r="B44" s="32" t="s">
        <v>91</v>
      </c>
      <c r="C44" s="543">
        <f>'[1]1b'!C45-'[1]9b'!C44-'[1]9c'!C44</f>
        <v>9611212</v>
      </c>
      <c r="D44" s="543">
        <f>'[1]1b'!D45-'[1]9b'!D44-'[1]9c'!D44</f>
        <v>9611212</v>
      </c>
      <c r="E44" s="543">
        <f>'[1]1b'!E45-'[1]9b'!E44-'[1]9c'!E44</f>
        <v>0</v>
      </c>
      <c r="F44" s="543">
        <f>'[1]1b'!F45-'[1]9b'!F44-'[1]9c'!F44</f>
        <v>0</v>
      </c>
      <c r="G44" s="543">
        <f>'[1]1b'!G45-'[1]9b'!G44-'[1]9c'!G44</f>
        <v>0</v>
      </c>
      <c r="H44" s="543">
        <f>'[1]1b'!H45-'[1]9b'!H44-'[1]9c'!H44</f>
        <v>0</v>
      </c>
    </row>
    <row r="45" spans="1:8" ht="27" thickBot="1" x14ac:dyDescent="0.3">
      <c r="A45" s="5">
        <v>39</v>
      </c>
      <c r="B45" s="32" t="s">
        <v>92</v>
      </c>
      <c r="C45" s="543">
        <f>'[1]1b'!C46-'[1]9b'!C45-'[1]9c'!C45</f>
        <v>9611212</v>
      </c>
      <c r="D45" s="543">
        <f>'[1]1b'!D46-'[1]9b'!D45-'[1]9c'!D45</f>
        <v>9611212</v>
      </c>
      <c r="E45" s="543">
        <f>'[1]1b'!E46-'[1]9b'!E45-'[1]9c'!E45</f>
        <v>0</v>
      </c>
      <c r="F45" s="543">
        <f>'[1]1b'!F46-'[1]9b'!F45-'[1]9c'!F45</f>
        <v>0</v>
      </c>
      <c r="G45" s="543">
        <f>'[1]1b'!G46-'[1]9b'!G45-'[1]9c'!G45</f>
        <v>0</v>
      </c>
      <c r="H45" s="543">
        <f>'[1]1b'!H46-'[1]9b'!H45-'[1]9c'!H45</f>
        <v>0</v>
      </c>
    </row>
    <row r="46" spans="1:8" ht="27" thickBot="1" x14ac:dyDescent="0.3">
      <c r="A46" s="5">
        <v>40</v>
      </c>
      <c r="B46" s="32" t="s">
        <v>93</v>
      </c>
      <c r="C46" s="543">
        <f>'[1]1b'!C47-'[1]9b'!C46-'[1]9c'!C46</f>
        <v>0</v>
      </c>
      <c r="D46" s="543">
        <f>'[1]1b'!D47-'[1]9b'!D46-'[1]9c'!D46</f>
        <v>0</v>
      </c>
      <c r="E46" s="543">
        <f>'[1]1b'!E47-'[1]9b'!E46-'[1]9c'!E46</f>
        <v>0</v>
      </c>
      <c r="F46" s="543">
        <f>'[1]1b'!F47-'[1]9b'!F46-'[1]9c'!F46</f>
        <v>0</v>
      </c>
      <c r="G46" s="543">
        <f>'[1]1b'!G47-'[1]9b'!G46-'[1]9c'!G46</f>
        <v>0</v>
      </c>
      <c r="H46" s="543">
        <f>'[1]1b'!H47-'[1]9b'!H46-'[1]9c'!H46</f>
        <v>0</v>
      </c>
    </row>
    <row r="47" spans="1:8" ht="13.8" thickBot="1" x14ac:dyDescent="0.3">
      <c r="A47" s="5">
        <v>41</v>
      </c>
      <c r="B47" s="32" t="s">
        <v>94</v>
      </c>
      <c r="C47" s="543">
        <f>'[1]1b'!C48-'[1]9b'!C47-'[1]9c'!C47</f>
        <v>0</v>
      </c>
      <c r="D47" s="543">
        <f>'[1]1b'!D48-'[1]9b'!D47-'[1]9c'!D47</f>
        <v>0</v>
      </c>
      <c r="E47" s="543">
        <f>'[1]1b'!E48-'[1]9b'!E47-'[1]9c'!E47</f>
        <v>0</v>
      </c>
      <c r="F47" s="543">
        <f>'[1]1b'!F48-'[1]9b'!F47-'[1]9c'!F47</f>
        <v>0</v>
      </c>
      <c r="G47" s="543">
        <f>'[1]1b'!G48-'[1]9b'!G47-'[1]9c'!G47</f>
        <v>0</v>
      </c>
      <c r="H47" s="543">
        <f>'[1]1b'!H48-'[1]9b'!H47-'[1]9c'!H47</f>
        <v>0</v>
      </c>
    </row>
    <row r="48" spans="1:8" ht="27" thickBot="1" x14ac:dyDescent="0.3">
      <c r="A48" s="5">
        <v>42</v>
      </c>
      <c r="B48" s="32" t="s">
        <v>95</v>
      </c>
      <c r="C48" s="543">
        <f>'[1]1b'!C49-'[1]9b'!C48-'[1]9c'!C48</f>
        <v>0</v>
      </c>
      <c r="D48" s="543">
        <f>'[1]1b'!D49-'[1]9b'!D48-'[1]9c'!D48</f>
        <v>0</v>
      </c>
      <c r="E48" s="543">
        <f>'[1]1b'!E49-'[1]9b'!E48-'[1]9c'!E48</f>
        <v>0</v>
      </c>
      <c r="F48" s="543">
        <f>'[1]1b'!F49-'[1]9b'!F48-'[1]9c'!F48</f>
        <v>0</v>
      </c>
      <c r="G48" s="543">
        <f>'[1]1b'!G49-'[1]9b'!G48-'[1]9c'!G48</f>
        <v>0</v>
      </c>
      <c r="H48" s="543">
        <f>'[1]1b'!H49-'[1]9b'!H48-'[1]9c'!H48</f>
        <v>0</v>
      </c>
    </row>
    <row r="49" spans="1:8" ht="13.8" thickBot="1" x14ac:dyDescent="0.3">
      <c r="A49" s="5">
        <v>43</v>
      </c>
      <c r="B49" s="32" t="s">
        <v>96</v>
      </c>
      <c r="C49" s="543">
        <f>'[1]1b'!C50-'[1]9b'!C49-'[1]9c'!C49</f>
        <v>0</v>
      </c>
      <c r="D49" s="543">
        <f>'[1]1b'!D50-'[1]9b'!D49-'[1]9c'!D49</f>
        <v>0</v>
      </c>
      <c r="E49" s="543">
        <f>'[1]1b'!E50-'[1]9b'!E49-'[1]9c'!E49</f>
        <v>0</v>
      </c>
      <c r="F49" s="543">
        <f>'[1]1b'!F50-'[1]9b'!F49-'[1]9c'!F49</f>
        <v>0</v>
      </c>
      <c r="G49" s="543">
        <f>'[1]1b'!G50-'[1]9b'!G49-'[1]9c'!G49</f>
        <v>0</v>
      </c>
      <c r="H49" s="543">
        <f>'[1]1b'!H50-'[1]9b'!H49-'[1]9c'!H49</f>
        <v>0</v>
      </c>
    </row>
    <row r="50" spans="1:8" ht="13.8" thickBot="1" x14ac:dyDescent="0.3">
      <c r="A50" s="5">
        <v>44</v>
      </c>
      <c r="B50" s="32" t="s">
        <v>97</v>
      </c>
      <c r="C50" s="543">
        <f>'[1]1b'!C51-'[1]9b'!C50-'[1]9c'!C50</f>
        <v>898775</v>
      </c>
      <c r="D50" s="543">
        <f>'[1]1b'!D51-'[1]9b'!D50-'[1]9c'!D50</f>
        <v>0</v>
      </c>
      <c r="E50" s="543">
        <f>'[1]1b'!E51-'[1]9b'!E50-'[1]9c'!E50</f>
        <v>0</v>
      </c>
      <c r="F50" s="543">
        <f>'[1]1b'!F51-'[1]9b'!F50-'[1]9c'!F50</f>
        <v>0</v>
      </c>
      <c r="G50" s="543">
        <f>'[1]1b'!G51-'[1]9b'!G50-'[1]9c'!G50</f>
        <v>0</v>
      </c>
      <c r="H50" s="543">
        <f>'[1]1b'!H51-'[1]9b'!H50-'[1]9c'!H50</f>
        <v>898775</v>
      </c>
    </row>
    <row r="51" spans="1:8" ht="13.8" thickBot="1" x14ac:dyDescent="0.3">
      <c r="A51" s="5">
        <v>45</v>
      </c>
      <c r="B51" s="32" t="s">
        <v>98</v>
      </c>
      <c r="C51" s="543">
        <f>'[1]1b'!C52-'[1]9b'!C51-'[1]9c'!C51</f>
        <v>5152866</v>
      </c>
      <c r="D51" s="543">
        <f>'[1]1b'!D52-'[1]9b'!D51-'[1]9c'!D51</f>
        <v>2954127</v>
      </c>
      <c r="E51" s="543">
        <f>'[1]1b'!E52-'[1]9b'!E51-'[1]9c'!E51</f>
        <v>414450</v>
      </c>
      <c r="F51" s="543">
        <f>'[1]1b'!F52-'[1]9b'!F51-'[1]9c'!F51</f>
        <v>119340.00000000006</v>
      </c>
      <c r="G51" s="543">
        <f>'[1]1b'!G52-'[1]9b'!G51-'[1]9c'!G51</f>
        <v>0</v>
      </c>
      <c r="H51" s="543">
        <f>'[1]1b'!H52-'[1]9b'!H51-'[1]9c'!H51</f>
        <v>1664949</v>
      </c>
    </row>
    <row r="52" spans="1:8" ht="13.8" thickBot="1" x14ac:dyDescent="0.3">
      <c r="A52" s="5">
        <v>46</v>
      </c>
      <c r="B52" s="32" t="s">
        <v>99</v>
      </c>
      <c r="C52" s="543">
        <f>'[1]1b'!C53-'[1]9b'!C52-'[1]9c'!C52</f>
        <v>0</v>
      </c>
      <c r="D52" s="543">
        <f>'[1]1b'!D53-'[1]9b'!D52-'[1]9c'!D52</f>
        <v>0</v>
      </c>
      <c r="E52" s="543">
        <f>'[1]1b'!E53-'[1]9b'!E52-'[1]9c'!E52</f>
        <v>0</v>
      </c>
      <c r="F52" s="543">
        <f>'[1]1b'!F53-'[1]9b'!F52-'[1]9c'!F52</f>
        <v>0</v>
      </c>
      <c r="G52" s="543">
        <f>'[1]1b'!G53-'[1]9b'!G52-'[1]9c'!G52</f>
        <v>0</v>
      </c>
      <c r="H52" s="543">
        <f>'[1]1b'!H53-'[1]9b'!H52-'[1]9c'!H52</f>
        <v>0</v>
      </c>
    </row>
    <row r="53" spans="1:8" ht="27" thickBot="1" x14ac:dyDescent="0.3">
      <c r="A53" s="5">
        <v>47</v>
      </c>
      <c r="B53" s="32" t="s">
        <v>100</v>
      </c>
      <c r="C53" s="543">
        <f>'[1]1b'!C54-'[1]9b'!C53-'[1]9c'!C53</f>
        <v>0</v>
      </c>
      <c r="D53" s="543">
        <f>'[1]1b'!D54-'[1]9b'!D53-'[1]9c'!D53</f>
        <v>0</v>
      </c>
      <c r="E53" s="543">
        <f>'[1]1b'!E54-'[1]9b'!E53-'[1]9c'!E53</f>
        <v>0</v>
      </c>
      <c r="F53" s="543">
        <f>'[1]1b'!F54-'[1]9b'!F53-'[1]9c'!F53</f>
        <v>0</v>
      </c>
      <c r="G53" s="543">
        <f>'[1]1b'!G54-'[1]9b'!G53-'[1]9c'!G53</f>
        <v>0</v>
      </c>
      <c r="H53" s="543">
        <f>'[1]1b'!H54-'[1]9b'!H53-'[1]9c'!H53</f>
        <v>0</v>
      </c>
    </row>
    <row r="54" spans="1:8" ht="13.8" thickBot="1" x14ac:dyDescent="0.3">
      <c r="A54" s="5">
        <v>48</v>
      </c>
      <c r="B54" s="32" t="s">
        <v>101</v>
      </c>
      <c r="C54" s="543">
        <f>'[1]1b'!C55-'[1]9b'!C54-'[1]9c'!C54</f>
        <v>0</v>
      </c>
      <c r="D54" s="543">
        <f>'[1]1b'!D55-'[1]9b'!D54-'[1]9c'!D54</f>
        <v>0</v>
      </c>
      <c r="E54" s="543">
        <f>'[1]1b'!E55-'[1]9b'!E54-'[1]9c'!E54</f>
        <v>0</v>
      </c>
      <c r="F54" s="543">
        <f>'[1]1b'!F55-'[1]9b'!F54-'[1]9c'!F54</f>
        <v>0</v>
      </c>
      <c r="G54" s="543">
        <f>'[1]1b'!G55-'[1]9b'!G54-'[1]9c'!G54</f>
        <v>0</v>
      </c>
      <c r="H54" s="543">
        <f>'[1]1b'!H55-'[1]9b'!H54-'[1]9c'!H54</f>
        <v>0</v>
      </c>
    </row>
    <row r="55" spans="1:8" ht="27" thickBot="1" x14ac:dyDescent="0.3">
      <c r="A55" s="5">
        <v>49</v>
      </c>
      <c r="B55" s="32" t="s">
        <v>102</v>
      </c>
      <c r="C55" s="543">
        <f>'[1]1b'!C56-'[1]9b'!C55-'[1]9c'!C55</f>
        <v>0</v>
      </c>
      <c r="D55" s="543">
        <f>'[1]1b'!D56-'[1]9b'!D55-'[1]9c'!D55</f>
        <v>0</v>
      </c>
      <c r="E55" s="543">
        <f>'[1]1b'!E56-'[1]9b'!E55-'[1]9c'!E55</f>
        <v>0</v>
      </c>
      <c r="F55" s="543">
        <f>'[1]1b'!F56-'[1]9b'!F55-'[1]9c'!F55</f>
        <v>0</v>
      </c>
      <c r="G55" s="543">
        <f>'[1]1b'!G56-'[1]9b'!G55-'[1]9c'!G55</f>
        <v>0</v>
      </c>
      <c r="H55" s="543">
        <f>'[1]1b'!H56-'[1]9b'!H55-'[1]9c'!H55</f>
        <v>0</v>
      </c>
    </row>
    <row r="56" spans="1:8" ht="13.8" thickBot="1" x14ac:dyDescent="0.3">
      <c r="A56" s="5">
        <v>50</v>
      </c>
      <c r="B56" s="32" t="s">
        <v>103</v>
      </c>
      <c r="C56" s="543">
        <f>'[1]1b'!C57-'[1]9b'!C56-'[1]9c'!C56</f>
        <v>0</v>
      </c>
      <c r="D56" s="543">
        <f>'[1]1b'!D57-'[1]9b'!D56-'[1]9c'!D56</f>
        <v>0</v>
      </c>
      <c r="E56" s="543">
        <f>'[1]1b'!E57-'[1]9b'!E56-'[1]9c'!E56</f>
        <v>0</v>
      </c>
      <c r="F56" s="543">
        <f>'[1]1b'!F57-'[1]9b'!F56-'[1]9c'!F56</f>
        <v>0</v>
      </c>
      <c r="G56" s="543">
        <f>'[1]1b'!G57-'[1]9b'!G56-'[1]9c'!G56</f>
        <v>0</v>
      </c>
      <c r="H56" s="543">
        <f>'[1]1b'!H57-'[1]9b'!H56-'[1]9c'!H56</f>
        <v>0</v>
      </c>
    </row>
    <row r="57" spans="1:8" ht="13.8" thickBot="1" x14ac:dyDescent="0.3">
      <c r="A57" s="5">
        <v>51</v>
      </c>
      <c r="B57" s="32" t="s">
        <v>104</v>
      </c>
      <c r="C57" s="543">
        <f>'[1]1b'!C58-'[1]9b'!C57-'[1]9c'!C57</f>
        <v>0</v>
      </c>
      <c r="D57" s="543">
        <f>'[1]1b'!D58-'[1]9b'!D57-'[1]9c'!D57</f>
        <v>0</v>
      </c>
      <c r="E57" s="543">
        <f>'[1]1b'!E58-'[1]9b'!E57-'[1]9c'!E57</f>
        <v>0</v>
      </c>
      <c r="F57" s="543">
        <f>'[1]1b'!F58-'[1]9b'!F57-'[1]9c'!F57</f>
        <v>0</v>
      </c>
      <c r="G57" s="543">
        <f>'[1]1b'!G58-'[1]9b'!G57-'[1]9c'!G57</f>
        <v>0</v>
      </c>
      <c r="H57" s="543">
        <f>'[1]1b'!H58-'[1]9b'!H57-'[1]9c'!H57</f>
        <v>0</v>
      </c>
    </row>
    <row r="58" spans="1:8" s="61" customFormat="1" ht="13.8" thickBot="1" x14ac:dyDescent="0.3">
      <c r="A58" s="5">
        <v>52</v>
      </c>
      <c r="B58" s="32" t="s">
        <v>105</v>
      </c>
      <c r="C58" s="543">
        <f>'[1]1b'!C59-'[1]9b'!C58-'[1]9c'!C58</f>
        <v>12000</v>
      </c>
      <c r="D58" s="543">
        <f>'[1]1b'!D59-'[1]9b'!D58-'[1]9c'!D58</f>
        <v>0</v>
      </c>
      <c r="E58" s="543">
        <f>'[1]1b'!E59-'[1]9b'!E58-'[1]9c'!E58</f>
        <v>0</v>
      </c>
      <c r="F58" s="543">
        <f>'[1]1b'!F59-'[1]9b'!F58-'[1]9c'!F58</f>
        <v>12000</v>
      </c>
      <c r="G58" s="543">
        <f>'[1]1b'!G59-'[1]9b'!G58-'[1]9c'!G58</f>
        <v>0</v>
      </c>
      <c r="H58" s="543">
        <f>'[1]1b'!H59-'[1]9b'!H58-'[1]9c'!H58</f>
        <v>0</v>
      </c>
    </row>
    <row r="59" spans="1:8" ht="13.8" thickBot="1" x14ac:dyDescent="0.3">
      <c r="A59" s="5">
        <v>53</v>
      </c>
      <c r="B59" s="33" t="s">
        <v>106</v>
      </c>
      <c r="C59" s="543">
        <f>'[1]1b'!C60-'[1]9b'!C59-'[1]9c'!C59</f>
        <v>25069557</v>
      </c>
      <c r="D59" s="543">
        <f>'[1]1b'!D60-'[1]9b'!D59-'[1]9c'!D59</f>
        <v>13895339</v>
      </c>
      <c r="E59" s="543">
        <f>'[1]1b'!E60-'[1]9b'!E59-'[1]9c'!E59</f>
        <v>1949450</v>
      </c>
      <c r="F59" s="543">
        <f>'[1]1b'!F60-'[1]9b'!F59-'[1]9c'!F59</f>
        <v>573340</v>
      </c>
      <c r="G59" s="543">
        <f>'[1]1b'!G60-'[1]9b'!G59-'[1]9c'!G59</f>
        <v>820000</v>
      </c>
      <c r="H59" s="543">
        <f>'[1]1b'!H60-'[1]9b'!H59-'[1]9c'!H59</f>
        <v>7831428</v>
      </c>
    </row>
    <row r="60" spans="1:8" s="61" customFormat="1" ht="13.8" thickBot="1" x14ac:dyDescent="0.3">
      <c r="A60" s="5">
        <v>54</v>
      </c>
      <c r="B60" s="32" t="s">
        <v>107</v>
      </c>
      <c r="C60" s="543">
        <f>'[1]1b'!C61-'[1]9b'!C60-'[1]9c'!C60</f>
        <v>0</v>
      </c>
      <c r="D60" s="543">
        <f>'[1]1b'!D61-'[1]9b'!D60-'[1]9c'!D60</f>
        <v>0</v>
      </c>
      <c r="E60" s="543">
        <f>'[1]1b'!E61-'[1]9b'!E60-'[1]9c'!E60</f>
        <v>0</v>
      </c>
      <c r="F60" s="543">
        <f>'[1]1b'!F61-'[1]9b'!F60-'[1]9c'!F60</f>
        <v>0</v>
      </c>
      <c r="G60" s="543">
        <f>'[1]1b'!G61-'[1]9b'!G60-'[1]9c'!G60</f>
        <v>0</v>
      </c>
      <c r="H60" s="543">
        <f>'[1]1b'!H61-'[1]9b'!H60-'[1]9c'!H60</f>
        <v>0</v>
      </c>
    </row>
    <row r="61" spans="1:8" ht="13.8" thickBot="1" x14ac:dyDescent="0.3">
      <c r="A61" s="5">
        <v>55</v>
      </c>
      <c r="B61" s="33" t="s">
        <v>108</v>
      </c>
      <c r="C61" s="543">
        <f>'[1]1b'!C62-'[1]9b'!C61-'[1]9c'!C61</f>
        <v>0</v>
      </c>
      <c r="D61" s="543">
        <f>'[1]1b'!D62-'[1]9b'!D61-'[1]9c'!D61</f>
        <v>0</v>
      </c>
      <c r="E61" s="543">
        <f>'[1]1b'!E62-'[1]9b'!E61-'[1]9c'!E61</f>
        <v>0</v>
      </c>
      <c r="F61" s="543">
        <f>'[1]1b'!F62-'[1]9b'!F61-'[1]9c'!F61</f>
        <v>0</v>
      </c>
      <c r="G61" s="543">
        <f>'[1]1b'!G62-'[1]9b'!G61-'[1]9c'!G61</f>
        <v>0</v>
      </c>
      <c r="H61" s="543">
        <f>'[1]1b'!H62-'[1]9b'!H61-'[1]9c'!H61</f>
        <v>0</v>
      </c>
    </row>
    <row r="62" spans="1:8" ht="27" thickBot="1" x14ac:dyDescent="0.3">
      <c r="A62" s="5">
        <v>56</v>
      </c>
      <c r="B62" s="32" t="s">
        <v>109</v>
      </c>
      <c r="C62" s="543">
        <f>'[1]1b'!C65-'[1]9b'!C62-'[1]9c'!C62</f>
        <v>0</v>
      </c>
      <c r="D62" s="543">
        <f>'[1]1b'!D65-'[1]9b'!D62-'[1]9c'!D62</f>
        <v>0</v>
      </c>
      <c r="E62" s="543">
        <f>'[1]1b'!E65-'[1]9b'!E62-'[1]9c'!E62</f>
        <v>0</v>
      </c>
      <c r="F62" s="543">
        <f>'[1]1b'!F65-'[1]9b'!F62-'[1]9c'!F62</f>
        <v>0</v>
      </c>
      <c r="G62" s="543">
        <f>'[1]1b'!G65-'[1]9b'!G62-'[1]9c'!G62</f>
        <v>0</v>
      </c>
      <c r="H62" s="543">
        <f>'[1]1b'!H65-'[1]9b'!H62-'[1]9c'!H62</f>
        <v>0</v>
      </c>
    </row>
    <row r="63" spans="1:8" ht="13.8" thickBot="1" x14ac:dyDescent="0.3">
      <c r="A63" s="5">
        <v>57</v>
      </c>
      <c r="B63" s="32" t="s">
        <v>110</v>
      </c>
      <c r="C63" s="543">
        <f>'[1]1b'!C66-'[1]9b'!C63-'[1]9c'!C63</f>
        <v>0</v>
      </c>
      <c r="D63" s="543">
        <f>'[1]1b'!D66-'[1]9b'!D63-'[1]9c'!D63</f>
        <v>0</v>
      </c>
      <c r="E63" s="543">
        <f>'[1]1b'!E66-'[1]9b'!E63-'[1]9c'!E63</f>
        <v>0</v>
      </c>
      <c r="F63" s="543">
        <f>'[1]1b'!F66-'[1]9b'!F63-'[1]9c'!F63</f>
        <v>0</v>
      </c>
      <c r="G63" s="543">
        <f>'[1]1b'!G66-'[1]9b'!G63-'[1]9c'!G63</f>
        <v>0</v>
      </c>
      <c r="H63" s="543">
        <f>'[1]1b'!H66-'[1]9b'!H63-'[1]9c'!H63</f>
        <v>0</v>
      </c>
    </row>
    <row r="64" spans="1:8" ht="13.8" thickBot="1" x14ac:dyDescent="0.3">
      <c r="A64" s="5">
        <v>58</v>
      </c>
      <c r="B64" s="32" t="s">
        <v>111</v>
      </c>
      <c r="C64" s="543">
        <f>'[1]1b'!C67-'[1]9b'!C64-'[1]9c'!C64</f>
        <v>0</v>
      </c>
      <c r="D64" s="543">
        <f>'[1]1b'!D67-'[1]9b'!D64-'[1]9c'!D64</f>
        <v>0</v>
      </c>
      <c r="E64" s="543">
        <f>'[1]1b'!E67-'[1]9b'!E64-'[1]9c'!E64</f>
        <v>0</v>
      </c>
      <c r="F64" s="543">
        <f>'[1]1b'!F67-'[1]9b'!F64-'[1]9c'!F64</f>
        <v>0</v>
      </c>
      <c r="G64" s="543">
        <f>'[1]1b'!G67-'[1]9b'!G64-'[1]9c'!G64</f>
        <v>0</v>
      </c>
      <c r="H64" s="543">
        <f>'[1]1b'!H67-'[1]9b'!H64-'[1]9c'!H64</f>
        <v>0</v>
      </c>
    </row>
    <row r="65" spans="1:9" ht="13.8" thickBot="1" x14ac:dyDescent="0.3">
      <c r="A65" s="5">
        <v>59</v>
      </c>
      <c r="B65" s="33" t="s">
        <v>112</v>
      </c>
      <c r="C65" s="543">
        <f>'[1]1b'!C68-'[1]9b'!C65-'[1]9c'!C65</f>
        <v>0</v>
      </c>
      <c r="D65" s="543">
        <f>'[1]1b'!D68-'[1]9b'!D65-'[1]9c'!D65</f>
        <v>0</v>
      </c>
      <c r="E65" s="543">
        <f>'[1]1b'!E68-'[1]9b'!E65-'[1]9c'!E65</f>
        <v>0</v>
      </c>
      <c r="F65" s="543">
        <f>'[1]1b'!F68-'[1]9b'!F65-'[1]9c'!F65</f>
        <v>0</v>
      </c>
      <c r="G65" s="543">
        <f>'[1]1b'!G68-'[1]9b'!G65-'[1]9c'!G65</f>
        <v>0</v>
      </c>
      <c r="H65" s="543">
        <f>'[1]1b'!H68-'[1]9b'!H65-'[1]9c'!H65</f>
        <v>0</v>
      </c>
    </row>
    <row r="66" spans="1:9" ht="13.8" thickBot="1" x14ac:dyDescent="0.3">
      <c r="A66" s="5">
        <v>60</v>
      </c>
      <c r="B66" s="36" t="s">
        <v>113</v>
      </c>
      <c r="C66" s="543">
        <f>'[1]1b'!C69-'[1]9b'!C66-'[1]9c'!C66</f>
        <v>741353985</v>
      </c>
      <c r="D66" s="543">
        <f>'[1]1b'!D69-'[1]9b'!D66-'[1]9c'!D66</f>
        <v>668143263</v>
      </c>
      <c r="E66" s="543">
        <f>'[1]1b'!E69-'[1]9b'!E66-'[1]9c'!E66</f>
        <v>1949450</v>
      </c>
      <c r="F66" s="543">
        <f>'[1]1b'!F69-'[1]9b'!F66-'[1]9c'!F66</f>
        <v>62609844</v>
      </c>
      <c r="G66" s="543">
        <f>'[1]1b'!G69-'[1]9b'!G66-'[1]9c'!G66</f>
        <v>820000</v>
      </c>
      <c r="H66" s="543">
        <f>'[1]1b'!H69-'[1]9b'!H66-'[1]9c'!H66</f>
        <v>7831428</v>
      </c>
    </row>
    <row r="67" spans="1:9" ht="27" thickBot="1" x14ac:dyDescent="0.3">
      <c r="A67" s="5">
        <v>61</v>
      </c>
      <c r="B67" s="32" t="s">
        <v>114</v>
      </c>
      <c r="C67" s="543">
        <f>'[1]1b'!C70-'[1]9b'!C67-'[1]9c'!C67</f>
        <v>590723141</v>
      </c>
      <c r="D67" s="543">
        <f>'[1]1b'!D70-'[1]9b'!D67-'[1]9c'!D67</f>
        <v>553636584</v>
      </c>
      <c r="E67" s="543">
        <f>'[1]1b'!E70-'[1]9b'!E67-'[1]9c'!E67</f>
        <v>11731989</v>
      </c>
      <c r="F67" s="543">
        <f>'[1]1b'!F70-'[1]9b'!F67-'[1]9c'!F67</f>
        <v>18551194</v>
      </c>
      <c r="G67" s="543">
        <f>'[1]1b'!G70-'[1]9b'!G67-'[1]9c'!G67</f>
        <v>1725483</v>
      </c>
      <c r="H67" s="543">
        <f>'[1]1b'!H70-'[1]9b'!H67-'[1]9c'!H67</f>
        <v>5077891</v>
      </c>
    </row>
    <row r="68" spans="1:9" ht="13.8" thickBot="1" x14ac:dyDescent="0.3">
      <c r="A68" s="5">
        <v>62</v>
      </c>
      <c r="B68" s="32" t="s">
        <v>115</v>
      </c>
      <c r="C68" s="543">
        <f>'[1]1b'!C71-'[1]9b'!C68-'[1]9c'!C68</f>
        <v>0</v>
      </c>
      <c r="D68" s="543">
        <f>'[1]1b'!D71-'[1]9b'!D68-'[1]9c'!D68</f>
        <v>0</v>
      </c>
      <c r="E68" s="543">
        <f>'[1]1b'!E71-'[1]9b'!E68-'[1]9c'!E68</f>
        <v>0</v>
      </c>
      <c r="F68" s="543">
        <f>'[1]1b'!F71-'[1]9b'!F68-'[1]9c'!F68</f>
        <v>0</v>
      </c>
      <c r="G68" s="543">
        <f>'[1]1b'!G71-'[1]9b'!G68-'[1]9c'!G68</f>
        <v>0</v>
      </c>
      <c r="H68" s="543">
        <f>'[1]1b'!H71-'[1]9b'!H68-'[1]9c'!H68</f>
        <v>0</v>
      </c>
    </row>
    <row r="69" spans="1:9" ht="13.8" thickBot="1" x14ac:dyDescent="0.3">
      <c r="A69" s="5">
        <v>63</v>
      </c>
      <c r="B69" s="32" t="s">
        <v>123</v>
      </c>
      <c r="C69" s="543">
        <f>'[1]1b'!C72-'[1]9b'!C69-'[1]9c'!C69</f>
        <v>479115768</v>
      </c>
      <c r="D69" s="543">
        <f>'[1]1b'!D72-'[1]9b'!D69-'[1]9c'!D69</f>
        <v>0</v>
      </c>
      <c r="E69" s="543">
        <f>'[1]1b'!E72-'[1]9b'!E69-'[1]9c'!E69</f>
        <v>162554981</v>
      </c>
      <c r="F69" s="543">
        <f>'[1]1b'!F72-'[1]9b'!F69-'[1]9c'!F69</f>
        <v>120974667</v>
      </c>
      <c r="G69" s="543">
        <f>'[1]1b'!G72-'[1]9b'!G69-'[1]9c'!G69</f>
        <v>59156295</v>
      </c>
      <c r="H69" s="543">
        <f>'[1]1b'!H72-'[1]9b'!H69-'[1]9c'!H69</f>
        <v>136429825</v>
      </c>
    </row>
    <row r="70" spans="1:9" ht="13.8" thickBot="1" x14ac:dyDescent="0.3">
      <c r="A70" s="5">
        <v>64</v>
      </c>
      <c r="B70" s="32" t="s">
        <v>116</v>
      </c>
      <c r="C70" s="543">
        <f>'[1]1b'!C73-'[1]9b'!C70-'[1]9c'!C70</f>
        <v>1069838909</v>
      </c>
      <c r="D70" s="543">
        <f>'[1]1b'!D73-'[1]9b'!D70-'[1]9c'!D70</f>
        <v>553636584</v>
      </c>
      <c r="E70" s="543">
        <f>'[1]1b'!E73-'[1]9b'!E70-'[1]9c'!E70</f>
        <v>174286970</v>
      </c>
      <c r="F70" s="543">
        <f>'[1]1b'!F73-'[1]9b'!F70-'[1]9c'!F70</f>
        <v>139525861</v>
      </c>
      <c r="G70" s="543">
        <f>'[1]1b'!G73-'[1]9b'!G70-'[1]9c'!G70</f>
        <v>60881778</v>
      </c>
      <c r="H70" s="543">
        <f>'[1]1b'!H73-'[1]9b'!H70-'[1]9c'!H70</f>
        <v>141507716</v>
      </c>
    </row>
    <row r="71" spans="1:9" ht="13.8" thickBot="1" x14ac:dyDescent="0.3">
      <c r="A71" s="5">
        <v>65</v>
      </c>
      <c r="B71" s="37" t="s">
        <v>117</v>
      </c>
      <c r="C71" s="543">
        <f>'[1]1b'!C74-'[1]9b'!C71-'[1]9c'!C71</f>
        <v>1069838909</v>
      </c>
      <c r="D71" s="543">
        <f>'[1]1b'!D74-'[1]9b'!D71-'[1]9c'!D71</f>
        <v>553636584</v>
      </c>
      <c r="E71" s="543">
        <f>'[1]1b'!E74-'[1]9b'!E71-'[1]9c'!E71</f>
        <v>174286970</v>
      </c>
      <c r="F71" s="543">
        <f>'[1]1b'!F74-'[1]9b'!F71-'[1]9c'!F71</f>
        <v>139525861</v>
      </c>
      <c r="G71" s="543">
        <f>'[1]1b'!G74-'[1]9b'!G71-'[1]9c'!G71</f>
        <v>60881778</v>
      </c>
      <c r="H71" s="543">
        <f>'[1]1b'!H74-'[1]9b'!H71-'[1]9c'!H71</f>
        <v>141507716</v>
      </c>
    </row>
    <row r="72" spans="1:9" ht="14.4" thickTop="1" thickBot="1" x14ac:dyDescent="0.3">
      <c r="A72" s="536">
        <v>66</v>
      </c>
      <c r="B72" s="537" t="s">
        <v>46</v>
      </c>
      <c r="C72" s="57">
        <f>'[1]1b'!C75-'[1]9b'!C72-'[1]9c'!C72</f>
        <v>1811192894</v>
      </c>
      <c r="D72" s="57">
        <f>'[1]1b'!D75-'[1]9b'!D72-'[1]9c'!D72</f>
        <v>1221779847</v>
      </c>
      <c r="E72" s="57">
        <f>'[1]1b'!E75-'[1]9b'!E72-'[1]9c'!E72</f>
        <v>176236420</v>
      </c>
      <c r="F72" s="57">
        <f>'[1]1b'!F75-'[1]9b'!F72-'[1]9c'!F72</f>
        <v>202135705</v>
      </c>
      <c r="G72" s="57">
        <f>'[1]1b'!G75-'[1]9b'!G72-'[1]9c'!G72</f>
        <v>61701778</v>
      </c>
      <c r="H72" s="57">
        <f>'[1]1b'!H75-'[1]9b'!H72-'[1]9c'!H72</f>
        <v>149339144</v>
      </c>
      <c r="I72" s="542"/>
    </row>
    <row r="73" spans="1:9" ht="14.4" thickTop="1" thickBot="1" x14ac:dyDescent="0.3">
      <c r="A73" s="5">
        <v>67</v>
      </c>
      <c r="B73" s="544" t="s">
        <v>4</v>
      </c>
      <c r="C73" s="546">
        <f>'[1]2d'!C6-'[1]9b'!C73-'[1]9c'!C73</f>
        <v>355726176</v>
      </c>
      <c r="D73" s="546">
        <f>'[1]2d'!D6-'[1]9b'!D73-'[1]9c'!D73</f>
        <v>34005835</v>
      </c>
      <c r="E73" s="546">
        <f>'[1]2d'!E6-'[1]9b'!E73-'[1]9c'!E73</f>
        <v>109767524</v>
      </c>
      <c r="F73" s="546">
        <f>'[1]2d'!F6-'[1]9b'!F73-'[1]9c'!F73</f>
        <v>107041038</v>
      </c>
      <c r="G73" s="546">
        <f>'[1]2d'!G6-'[1]9b'!G73-'[1]9c'!G73</f>
        <v>23831592</v>
      </c>
      <c r="H73" s="546">
        <f>'[1]2d'!H6-'[1]9b'!H73-'[1]9c'!H73</f>
        <v>81080187</v>
      </c>
    </row>
    <row r="74" spans="1:9" ht="27" thickBot="1" x14ac:dyDescent="0.3">
      <c r="A74" s="536">
        <v>68</v>
      </c>
      <c r="B74" s="544" t="s">
        <v>5</v>
      </c>
      <c r="C74" s="546">
        <f>'[1]2d'!C7-'[1]9b'!C74-'[1]9c'!C74</f>
        <v>77497683</v>
      </c>
      <c r="D74" s="546">
        <f>'[1]2d'!D7-'[1]9b'!D74-'[1]9c'!D74</f>
        <v>8858634</v>
      </c>
      <c r="E74" s="546">
        <f>'[1]2d'!E7-'[1]9b'!E74-'[1]9c'!E74</f>
        <v>26620547</v>
      </c>
      <c r="F74" s="546">
        <f>'[1]2d'!F7-'[1]9b'!F74-'[1]9c'!F74</f>
        <v>17096042</v>
      </c>
      <c r="G74" s="546">
        <f>'[1]2d'!G7-'[1]9b'!G74-'[1]9c'!G74</f>
        <v>5404150</v>
      </c>
      <c r="H74" s="546">
        <f>'[1]2d'!H7-'[1]9b'!H74-'[1]9c'!H74</f>
        <v>19518310</v>
      </c>
    </row>
    <row r="75" spans="1:9" ht="13.8" thickBot="1" x14ac:dyDescent="0.3">
      <c r="A75" s="5">
        <v>69</v>
      </c>
      <c r="B75" s="545" t="s">
        <v>6</v>
      </c>
      <c r="C75" s="546">
        <f>'[1]2d'!C8-'[1]9b'!C75-'[1]9c'!C75</f>
        <v>234450210</v>
      </c>
      <c r="D75" s="546">
        <f>'[1]2d'!D8-'[1]9b'!D75-'[1]9c'!D75</f>
        <v>49166733</v>
      </c>
      <c r="E75" s="546">
        <f>'[1]2d'!E8-'[1]9b'!E75-'[1]9c'!E75</f>
        <v>33638349</v>
      </c>
      <c r="F75" s="546">
        <f>'[1]2d'!F8-'[1]9b'!F75-'[1]9c'!F75</f>
        <v>73706325</v>
      </c>
      <c r="G75" s="546">
        <f>'[1]2d'!G8-'[1]9b'!G75-'[1]9c'!G75</f>
        <v>29908276</v>
      </c>
      <c r="H75" s="546">
        <f>'[1]2d'!H8-'[1]9b'!H75-'[1]9c'!H75</f>
        <v>48030527</v>
      </c>
    </row>
    <row r="76" spans="1:9" ht="13.8" thickBot="1" x14ac:dyDescent="0.3">
      <c r="A76" s="536">
        <v>70</v>
      </c>
      <c r="B76" s="32" t="s">
        <v>7</v>
      </c>
      <c r="C76" s="546">
        <f>'[1]2d'!C9-'[1]9b'!C76-'[1]9c'!C76</f>
        <v>0</v>
      </c>
      <c r="D76" s="546">
        <f>'[1]2d'!D9-'[1]9b'!D76-'[1]9c'!D76</f>
        <v>0</v>
      </c>
      <c r="E76" s="546">
        <f>'[1]2d'!E9-'[1]9b'!E76-'[1]9c'!E76</f>
        <v>0</v>
      </c>
      <c r="F76" s="546">
        <f>'[1]2d'!F9-'[1]9b'!F76-'[1]9c'!F76</f>
        <v>0</v>
      </c>
      <c r="G76" s="546">
        <f>'[1]2d'!G9-'[1]9b'!G76-'[1]9c'!G76</f>
        <v>0</v>
      </c>
      <c r="H76" s="546">
        <f>'[1]2d'!H9-'[1]9b'!H76-'[1]9c'!H76</f>
        <v>0</v>
      </c>
    </row>
    <row r="77" spans="1:9" ht="27" thickBot="1" x14ac:dyDescent="0.3">
      <c r="A77" s="5">
        <v>71</v>
      </c>
      <c r="B77" s="32" t="s">
        <v>8</v>
      </c>
      <c r="C77" s="546">
        <f>'[1]2d'!C10-'[1]9b'!C77-'[1]9c'!C77</f>
        <v>0</v>
      </c>
      <c r="D77" s="546">
        <f>'[1]2d'!D10-'[1]9b'!D77-'[1]9c'!D77</f>
        <v>0</v>
      </c>
      <c r="E77" s="546">
        <f>'[1]2d'!E10-'[1]9b'!E77-'[1]9c'!E77</f>
        <v>0</v>
      </c>
      <c r="F77" s="546">
        <f>'[1]2d'!F10-'[1]9b'!F77-'[1]9c'!F77</f>
        <v>0</v>
      </c>
      <c r="G77" s="546">
        <f>'[1]2d'!G10-'[1]9b'!G77-'[1]9c'!G77</f>
        <v>0</v>
      </c>
      <c r="H77" s="546">
        <f>'[1]2d'!H10-'[1]9b'!H77-'[1]9c'!H77</f>
        <v>0</v>
      </c>
    </row>
    <row r="78" spans="1:9" ht="13.8" thickBot="1" x14ac:dyDescent="0.3">
      <c r="A78" s="536">
        <v>72</v>
      </c>
      <c r="B78" s="32" t="s">
        <v>9</v>
      </c>
      <c r="C78" s="546">
        <f>'[1]2d'!C11-'[1]9b'!C78-'[1]9c'!C78</f>
        <v>2700000</v>
      </c>
      <c r="D78" s="546">
        <f>'[1]2d'!D11-'[1]9b'!D78-'[1]9c'!D78</f>
        <v>2700000</v>
      </c>
      <c r="E78" s="546">
        <f>'[1]2d'!E11-'[1]9b'!E78-'[1]9c'!E78</f>
        <v>0</v>
      </c>
      <c r="F78" s="546">
        <f>'[1]2d'!F11-'[1]9b'!F78-'[1]9c'!F78</f>
        <v>0</v>
      </c>
      <c r="G78" s="546">
        <f>'[1]2d'!G11-'[1]9b'!G78-'[1]9c'!G78</f>
        <v>0</v>
      </c>
      <c r="H78" s="546">
        <f>'[1]2d'!H11-'[1]9b'!H78-'[1]9c'!H78</f>
        <v>0</v>
      </c>
    </row>
    <row r="79" spans="1:9" ht="13.8" thickBot="1" x14ac:dyDescent="0.3">
      <c r="A79" s="5">
        <v>73</v>
      </c>
      <c r="B79" s="32" t="s">
        <v>10</v>
      </c>
      <c r="C79" s="546">
        <f>'[1]2d'!C12-'[1]9b'!C79-'[1]9c'!C79</f>
        <v>2700000</v>
      </c>
      <c r="D79" s="546">
        <f>'[1]2d'!D12-'[1]9b'!D79-'[1]9c'!D79</f>
        <v>2700000</v>
      </c>
      <c r="E79" s="546">
        <f>'[1]2d'!E12-'[1]9b'!E79-'[1]9c'!E79</f>
        <v>0</v>
      </c>
      <c r="F79" s="546">
        <f>'[1]2d'!F12-'[1]9b'!F79-'[1]9c'!F79</f>
        <v>0</v>
      </c>
      <c r="G79" s="546">
        <f>'[1]2d'!G12-'[1]9b'!G79-'[1]9c'!G79</f>
        <v>0</v>
      </c>
      <c r="H79" s="546">
        <f>'[1]2d'!H12-'[1]9b'!H79-'[1]9c'!H79</f>
        <v>0</v>
      </c>
    </row>
    <row r="80" spans="1:9" ht="13.8" thickBot="1" x14ac:dyDescent="0.3">
      <c r="A80" s="536">
        <v>74</v>
      </c>
      <c r="B80" s="32" t="s">
        <v>11</v>
      </c>
      <c r="C80" s="546">
        <f>'[1]2d'!C13-'[1]9b'!C80-'[1]9c'!C80</f>
        <v>9300000</v>
      </c>
      <c r="D80" s="546">
        <f>'[1]2d'!D13-'[1]9b'!D80-'[1]9c'!D80</f>
        <v>9300000</v>
      </c>
      <c r="E80" s="546">
        <f>'[1]2d'!E13-'[1]9b'!E80-'[1]9c'!E80</f>
        <v>0</v>
      </c>
      <c r="F80" s="546">
        <f>'[1]2d'!F13-'[1]9b'!F80-'[1]9c'!F80</f>
        <v>0</v>
      </c>
      <c r="G80" s="546">
        <f>'[1]2d'!G13-'[1]9b'!G80-'[1]9c'!G80</f>
        <v>0</v>
      </c>
      <c r="H80" s="546">
        <f>'[1]2d'!H13-'[1]9b'!H80-'[1]9c'!H80</f>
        <v>0</v>
      </c>
    </row>
    <row r="81" spans="1:8" ht="13.8" thickBot="1" x14ac:dyDescent="0.3">
      <c r="A81" s="5">
        <v>75</v>
      </c>
      <c r="B81" s="32" t="s">
        <v>12</v>
      </c>
      <c r="C81" s="546">
        <f>'[1]2d'!C14-'[1]9b'!C81-'[1]9c'!C81</f>
        <v>900000</v>
      </c>
      <c r="D81" s="546">
        <f>'[1]2d'!D14-'[1]9b'!D81-'[1]9c'!D81</f>
        <v>900000</v>
      </c>
      <c r="E81" s="546">
        <f>'[1]2d'!E14-'[1]9b'!E81-'[1]9c'!E81</f>
        <v>0</v>
      </c>
      <c r="F81" s="546">
        <f>'[1]2d'!F14-'[1]9b'!F81-'[1]9c'!F81</f>
        <v>0</v>
      </c>
      <c r="G81" s="546">
        <f>'[1]2d'!G14-'[1]9b'!G81-'[1]9c'!G81</f>
        <v>0</v>
      </c>
      <c r="H81" s="546">
        <f>'[1]2d'!H14-'[1]9b'!H81-'[1]9c'!H81</f>
        <v>0</v>
      </c>
    </row>
    <row r="82" spans="1:8" ht="13.8" thickBot="1" x14ac:dyDescent="0.3">
      <c r="A82" s="536">
        <v>76</v>
      </c>
      <c r="B82" s="32" t="s">
        <v>13</v>
      </c>
      <c r="C82" s="546">
        <f>'[1]2d'!C15-'[1]9b'!C82-'[1]9c'!C82</f>
        <v>8400000</v>
      </c>
      <c r="D82" s="546">
        <f>'[1]2d'!D15-'[1]9b'!D82-'[1]9c'!D82</f>
        <v>8400000</v>
      </c>
      <c r="E82" s="546">
        <f>'[1]2d'!E15-'[1]9b'!E82-'[1]9c'!E82</f>
        <v>0</v>
      </c>
      <c r="F82" s="546">
        <f>'[1]2d'!F15-'[1]9b'!F82-'[1]9c'!F82</f>
        <v>0</v>
      </c>
      <c r="G82" s="546">
        <f>'[1]2d'!G15-'[1]9b'!G82-'[1]9c'!G82</f>
        <v>0</v>
      </c>
      <c r="H82" s="546">
        <f>'[1]2d'!H15-'[1]9b'!H82-'[1]9c'!H82</f>
        <v>0</v>
      </c>
    </row>
    <row r="83" spans="1:8" ht="13.8" thickBot="1" x14ac:dyDescent="0.3">
      <c r="A83" s="5">
        <v>77</v>
      </c>
      <c r="B83" s="32" t="s">
        <v>14</v>
      </c>
      <c r="C83" s="546">
        <f>'[1]2d'!C16-'[1]9b'!C83-'[1]9c'!C83</f>
        <v>0</v>
      </c>
      <c r="D83" s="546">
        <f>'[1]2d'!D16-'[1]9b'!D83-'[1]9c'!D83</f>
        <v>0</v>
      </c>
      <c r="E83" s="546">
        <f>'[1]2d'!E16-'[1]9b'!E83-'[1]9c'!E83</f>
        <v>0</v>
      </c>
      <c r="F83" s="546">
        <f>'[1]2d'!F16-'[1]9b'!F83-'[1]9c'!F83</f>
        <v>0</v>
      </c>
      <c r="G83" s="546">
        <f>'[1]2d'!G16-'[1]9b'!G83-'[1]9c'!G83</f>
        <v>0</v>
      </c>
      <c r="H83" s="546">
        <f>'[1]2d'!H16-'[1]9b'!H83-'[1]9c'!H83</f>
        <v>0</v>
      </c>
    </row>
    <row r="84" spans="1:8" ht="13.8" thickBot="1" x14ac:dyDescent="0.3">
      <c r="A84" s="536">
        <v>78</v>
      </c>
      <c r="B84" s="50" t="s">
        <v>15</v>
      </c>
      <c r="C84" s="546">
        <f>'[1]2d'!C17-'[1]9b'!C84-'[1]9c'!C84</f>
        <v>12000000</v>
      </c>
      <c r="D84" s="546">
        <f>'[1]2d'!D17-'[1]9b'!D84-'[1]9c'!D84</f>
        <v>12000000</v>
      </c>
      <c r="E84" s="546">
        <f>'[1]2d'!E17-'[1]9b'!E84-'[1]9c'!E84</f>
        <v>0</v>
      </c>
      <c r="F84" s="546">
        <f>'[1]2d'!F17-'[1]9b'!F84-'[1]9c'!F84</f>
        <v>0</v>
      </c>
      <c r="G84" s="546">
        <f>'[1]2d'!G17-'[1]9b'!G84-'[1]9c'!G84</f>
        <v>0</v>
      </c>
      <c r="H84" s="546">
        <f>'[1]2d'!H17-'[1]9b'!H84-'[1]9c'!H84</f>
        <v>0</v>
      </c>
    </row>
    <row r="85" spans="1:8" ht="13.8" thickBot="1" x14ac:dyDescent="0.3">
      <c r="A85" s="5">
        <v>79</v>
      </c>
      <c r="B85" s="32" t="s">
        <v>16</v>
      </c>
      <c r="C85" s="546">
        <f>'[1]2d'!C18-'[1]9b'!C85-'[1]9c'!C85</f>
        <v>822459</v>
      </c>
      <c r="D85" s="546">
        <f>'[1]2d'!D18-'[1]9b'!D85-'[1]9c'!D85</f>
        <v>822459</v>
      </c>
      <c r="E85" s="546">
        <f>'[1]2d'!E18-'[1]9b'!E85-'[1]9c'!E85</f>
        <v>0</v>
      </c>
      <c r="F85" s="546">
        <f>'[1]2d'!F18-'[1]9b'!F85-'[1]9c'!F85</f>
        <v>0</v>
      </c>
      <c r="G85" s="546">
        <f>'[1]2d'!G18-'[1]9b'!G85-'[1]9c'!G85</f>
        <v>0</v>
      </c>
      <c r="H85" s="546">
        <f>'[1]2d'!H18-'[1]9b'!H85-'[1]9c'!H85</f>
        <v>0</v>
      </c>
    </row>
    <row r="86" spans="1:8" ht="27" thickBot="1" x14ac:dyDescent="0.3">
      <c r="A86" s="536">
        <v>80</v>
      </c>
      <c r="B86" s="32" t="s">
        <v>17</v>
      </c>
      <c r="C86" s="546">
        <f>'[1]2d'!C19-'[1]9b'!C86-'[1]9c'!C86</f>
        <v>155243980</v>
      </c>
      <c r="D86" s="546">
        <f>'[1]2d'!D19-'[1]9b'!D86-'[1]9c'!D86</f>
        <v>154501280</v>
      </c>
      <c r="E86" s="546">
        <f>'[1]2d'!E19-'[1]9b'!E86-'[1]9c'!E86</f>
        <v>0</v>
      </c>
      <c r="F86" s="546">
        <f>'[1]2d'!F19-'[1]9b'!F86-'[1]9c'!F86</f>
        <v>742700</v>
      </c>
      <c r="G86" s="546">
        <f>'[1]2d'!G19-'[1]9b'!G86-'[1]9c'!G86</f>
        <v>0</v>
      </c>
      <c r="H86" s="546">
        <f>'[1]2d'!H19-'[1]9b'!H86-'[1]9c'!H86</f>
        <v>0</v>
      </c>
    </row>
    <row r="87" spans="1:8" ht="13.8" thickBot="1" x14ac:dyDescent="0.3">
      <c r="A87" s="5">
        <v>81</v>
      </c>
      <c r="B87" s="32" t="s">
        <v>18</v>
      </c>
      <c r="C87" s="546">
        <f>'[1]2d'!C20-'[1]9b'!C87-'[1]9c'!C87</f>
        <v>500000</v>
      </c>
      <c r="D87" s="546">
        <f>'[1]2d'!D20-'[1]9b'!D87-'[1]9c'!D87</f>
        <v>500000</v>
      </c>
      <c r="E87" s="546">
        <f>'[1]2d'!E20-'[1]9b'!E87-'[1]9c'!E87</f>
        <v>0</v>
      </c>
      <c r="F87" s="546">
        <f>'[1]2d'!F20-'[1]9b'!F87-'[1]9c'!F87</f>
        <v>0</v>
      </c>
      <c r="G87" s="546">
        <f>'[1]2d'!G20-'[1]9b'!G87-'[1]9c'!G87</f>
        <v>0</v>
      </c>
      <c r="H87" s="546">
        <f>'[1]2d'!H20-'[1]9b'!H87-'[1]9c'!H87</f>
        <v>0</v>
      </c>
    </row>
    <row r="88" spans="1:8" ht="13.8" thickBot="1" x14ac:dyDescent="0.3">
      <c r="A88" s="536">
        <v>82</v>
      </c>
      <c r="B88" s="32" t="s">
        <v>19</v>
      </c>
      <c r="C88" s="546">
        <f>'[1]2d'!C21-'[1]9b'!C88-'[1]9c'!C88</f>
        <v>742700</v>
      </c>
      <c r="D88" s="546">
        <f>'[1]2d'!D21-'[1]9b'!D88-'[1]9c'!D88</f>
        <v>0</v>
      </c>
      <c r="E88" s="546">
        <f>'[1]2d'!E21-'[1]9b'!E88-'[1]9c'!E88</f>
        <v>0</v>
      </c>
      <c r="F88" s="546">
        <f>'[1]2d'!F21-'[1]9b'!F88-'[1]9c'!F88</f>
        <v>742700</v>
      </c>
      <c r="G88" s="546">
        <f>'[1]2d'!G21-'[1]9b'!G88-'[1]9c'!G88</f>
        <v>0</v>
      </c>
      <c r="H88" s="546">
        <f>'[1]2d'!H21-'[1]9b'!H88-'[1]9c'!H88</f>
        <v>0</v>
      </c>
    </row>
    <row r="89" spans="1:8" ht="13.8" thickBot="1" x14ac:dyDescent="0.3">
      <c r="A89" s="5">
        <v>83</v>
      </c>
      <c r="B89" s="32" t="s">
        <v>20</v>
      </c>
      <c r="C89" s="546">
        <f>'[1]2d'!C22-'[1]9b'!C89-'[1]9c'!C89</f>
        <v>0</v>
      </c>
      <c r="D89" s="546">
        <f>'[1]2d'!D22-'[1]9b'!D89-'[1]9c'!D89</f>
        <v>0</v>
      </c>
      <c r="E89" s="546">
        <f>'[1]2d'!E22-'[1]9b'!E89-'[1]9c'!E89</f>
        <v>0</v>
      </c>
      <c r="F89" s="546">
        <f>'[1]2d'!F22-'[1]9b'!F89-'[1]9c'!F89</f>
        <v>0</v>
      </c>
      <c r="G89" s="546">
        <f>'[1]2d'!G22-'[1]9b'!G89-'[1]9c'!G89</f>
        <v>0</v>
      </c>
      <c r="H89" s="546">
        <f>'[1]2d'!H22-'[1]9b'!H89-'[1]9c'!H89</f>
        <v>0</v>
      </c>
    </row>
    <row r="90" spans="1:8" ht="13.8" thickBot="1" x14ac:dyDescent="0.3">
      <c r="A90" s="536">
        <v>84</v>
      </c>
      <c r="B90" s="32" t="s">
        <v>21</v>
      </c>
      <c r="C90" s="546">
        <f>'[1]2d'!C23-'[1]9b'!C90-'[1]9c'!C90</f>
        <v>154001280</v>
      </c>
      <c r="D90" s="546">
        <f>'[1]2d'!D23-'[1]9b'!D90-'[1]9c'!D90</f>
        <v>154001280</v>
      </c>
      <c r="E90" s="546">
        <f>'[1]2d'!E23-'[1]9b'!E90-'[1]9c'!E90</f>
        <v>0</v>
      </c>
      <c r="F90" s="546">
        <f>'[1]2d'!F23-'[1]9b'!F90-'[1]9c'!F90</f>
        <v>0</v>
      </c>
      <c r="G90" s="546">
        <f>'[1]2d'!G23-'[1]9b'!G90-'[1]9c'!G90</f>
        <v>0</v>
      </c>
      <c r="H90" s="546">
        <f>'[1]2d'!H23-'[1]9b'!H90-'[1]9c'!H90</f>
        <v>0</v>
      </c>
    </row>
    <row r="91" spans="1:8" ht="27" thickBot="1" x14ac:dyDescent="0.3">
      <c r="A91" s="5">
        <v>85</v>
      </c>
      <c r="B91" s="32" t="s">
        <v>22</v>
      </c>
      <c r="C91" s="546">
        <f>'[1]2d'!C24-'[1]9b'!C91-'[1]9c'!C91</f>
        <v>973520</v>
      </c>
      <c r="D91" s="546">
        <f>'[1]2d'!D24-'[1]9b'!D91-'[1]9c'!D91</f>
        <v>973520</v>
      </c>
      <c r="E91" s="546">
        <f>'[1]2d'!E24-'[1]9b'!E91-'[1]9c'!E91</f>
        <v>0</v>
      </c>
      <c r="F91" s="546">
        <f>'[1]2d'!F24-'[1]9b'!F91-'[1]9c'!F91</f>
        <v>0</v>
      </c>
      <c r="G91" s="546">
        <f>'[1]2d'!G24-'[1]9b'!G91-'[1]9c'!G91</f>
        <v>0</v>
      </c>
      <c r="H91" s="546">
        <f>'[1]2d'!H24-'[1]9b'!H91-'[1]9c'!H91</f>
        <v>0</v>
      </c>
    </row>
    <row r="92" spans="1:8" ht="13.8" thickBot="1" x14ac:dyDescent="0.3">
      <c r="A92" s="536">
        <v>86</v>
      </c>
      <c r="B92" s="32" t="s">
        <v>23</v>
      </c>
      <c r="C92" s="546">
        <f>'[1]2d'!C25-'[1]9b'!C92-'[1]9c'!C92</f>
        <v>104247061</v>
      </c>
      <c r="D92" s="546">
        <f>'[1]2d'!D25-'[1]9b'!D92-'[1]9c'!D92</f>
        <v>104247061</v>
      </c>
      <c r="E92" s="546">
        <f>'[1]2d'!E25-'[1]9b'!E92-'[1]9c'!E92</f>
        <v>0</v>
      </c>
      <c r="F92" s="546">
        <f>'[1]2d'!F25-'[1]9b'!F92-'[1]9c'!F92</f>
        <v>0</v>
      </c>
      <c r="G92" s="546">
        <f>'[1]2d'!G25-'[1]9b'!G92-'[1]9c'!G92</f>
        <v>0</v>
      </c>
      <c r="H92" s="546">
        <f>'[1]2d'!H25-'[1]9b'!H92-'[1]9c'!H92</f>
        <v>0</v>
      </c>
    </row>
    <row r="93" spans="1:8" ht="13.8" thickBot="1" x14ac:dyDescent="0.3">
      <c r="A93" s="5">
        <v>87</v>
      </c>
      <c r="B93" s="50" t="s">
        <v>24</v>
      </c>
      <c r="C93" s="546">
        <f>'[1]2d'!C26-'[1]9b'!C93-'[1]9c'!C93</f>
        <v>261287020</v>
      </c>
      <c r="D93" s="546">
        <f>'[1]2d'!D26-'[1]9b'!D93-'[1]9c'!D93</f>
        <v>260544320</v>
      </c>
      <c r="E93" s="546">
        <f>'[1]2d'!E26-'[1]9b'!E93-'[1]9c'!E93</f>
        <v>0</v>
      </c>
      <c r="F93" s="546">
        <f>'[1]2d'!F26-'[1]9b'!F93-'[1]9c'!F93</f>
        <v>742700</v>
      </c>
      <c r="G93" s="546">
        <f>'[1]2d'!G26-'[1]9b'!G93-'[1]9c'!G93</f>
        <v>0</v>
      </c>
      <c r="H93" s="546">
        <f>'[1]2d'!H26-'[1]9b'!H93-'[1]9c'!H93</f>
        <v>0</v>
      </c>
    </row>
    <row r="94" spans="1:8" ht="13.8" thickBot="1" x14ac:dyDescent="0.3">
      <c r="A94" s="536">
        <v>88</v>
      </c>
      <c r="B94" s="32" t="s">
        <v>25</v>
      </c>
      <c r="C94" s="546">
        <f>'[1]2d'!C27-'[1]9b'!C94-'[1]9c'!C94</f>
        <v>2111862</v>
      </c>
      <c r="D94" s="546">
        <f>'[1]2d'!D27-'[1]9b'!D94-'[1]9c'!D94</f>
        <v>1181102</v>
      </c>
      <c r="E94" s="546">
        <f>'[1]2d'!E27-'[1]9b'!E94-'[1]9c'!E94</f>
        <v>730760</v>
      </c>
      <c r="F94" s="546">
        <f>'[1]2d'!F27-'[1]9b'!F94-'[1]9c'!F94</f>
        <v>200000</v>
      </c>
      <c r="G94" s="546">
        <f>'[1]2d'!G27-'[1]9b'!G94-'[1]9c'!G94</f>
        <v>0</v>
      </c>
      <c r="H94" s="546">
        <f>'[1]2d'!H27-'[1]9b'!H94-'[1]9c'!H94</f>
        <v>0</v>
      </c>
    </row>
    <row r="95" spans="1:8" ht="13.8" thickBot="1" x14ac:dyDescent="0.3">
      <c r="A95" s="5">
        <v>89</v>
      </c>
      <c r="B95" s="32" t="s">
        <v>26</v>
      </c>
      <c r="C95" s="546">
        <f>'[1]2d'!C28-'[1]9b'!C95-'[1]9c'!C95</f>
        <v>15996392</v>
      </c>
      <c r="D95" s="546">
        <f>'[1]2d'!D28-'[1]9b'!D95-'[1]9c'!D95</f>
        <v>15996392</v>
      </c>
      <c r="E95" s="546">
        <f>'[1]2d'!E28-'[1]9b'!E95-'[1]9c'!E95</f>
        <v>0</v>
      </c>
      <c r="F95" s="546">
        <f>'[1]2d'!F28-'[1]9b'!F95-'[1]9c'!F95</f>
        <v>0</v>
      </c>
      <c r="G95" s="546">
        <f>'[1]2d'!G28-'[1]9b'!G95-'[1]9c'!G95</f>
        <v>0</v>
      </c>
      <c r="H95" s="546">
        <f>'[1]2d'!H28-'[1]9b'!H95-'[1]9c'!H95</f>
        <v>0</v>
      </c>
    </row>
    <row r="96" spans="1:8" ht="13.8" thickBot="1" x14ac:dyDescent="0.3">
      <c r="A96" s="536">
        <v>90</v>
      </c>
      <c r="B96" s="32" t="s">
        <v>27</v>
      </c>
      <c r="C96" s="546">
        <f>'[1]2d'!C29-'[1]9b'!C96-'[1]9c'!C96</f>
        <v>2859950</v>
      </c>
      <c r="D96" s="546">
        <f>'[1]2d'!D29-'[1]9b'!D96-'[1]9c'!D96</f>
        <v>0</v>
      </c>
      <c r="E96" s="546">
        <f>'[1]2d'!E29-'[1]9b'!E96-'[1]9c'!E96</f>
        <v>2599950</v>
      </c>
      <c r="F96" s="546">
        <f>'[1]2d'!F29-'[1]9b'!F96-'[1]9c'!F96</f>
        <v>260000</v>
      </c>
      <c r="G96" s="546">
        <f>'[1]2d'!G29-'[1]9b'!G96-'[1]9c'!G96</f>
        <v>0</v>
      </c>
      <c r="H96" s="546">
        <f>'[1]2d'!H29-'[1]9b'!H96-'[1]9c'!H96</f>
        <v>0</v>
      </c>
    </row>
    <row r="97" spans="1:8" ht="13.8" thickBot="1" x14ac:dyDescent="0.3">
      <c r="A97" s="5">
        <v>91</v>
      </c>
      <c r="B97" s="32" t="s">
        <v>28</v>
      </c>
      <c r="C97" s="546">
        <f>'[1]2d'!C30-'[1]9b'!C97-'[1]9c'!C97</f>
        <v>8650507</v>
      </c>
      <c r="D97" s="546">
        <f>'[1]2d'!D30-'[1]9b'!D97-'[1]9c'!D97</f>
        <v>2500984</v>
      </c>
      <c r="E97" s="546">
        <f>'[1]2d'!E30-'[1]9b'!E97-'[1]9c'!E97</f>
        <v>1459050</v>
      </c>
      <c r="F97" s="546">
        <f>'[1]2d'!F30-'[1]9b'!F97-'[1]9c'!F97</f>
        <v>2134960</v>
      </c>
      <c r="G97" s="546">
        <f>'[1]2d'!G30-'[1]9b'!G97-'[1]9c'!G97</f>
        <v>2064489</v>
      </c>
      <c r="H97" s="546">
        <f>'[1]2d'!H30-'[1]9b'!H97-'[1]9c'!H97</f>
        <v>491024</v>
      </c>
    </row>
    <row r="98" spans="1:8" ht="27" thickBot="1" x14ac:dyDescent="0.3">
      <c r="A98" s="536">
        <v>92</v>
      </c>
      <c r="B98" s="32" t="s">
        <v>29</v>
      </c>
      <c r="C98" s="546">
        <f>'[1]2d'!C31-'[1]9b'!C98-'[1]9c'!C98</f>
        <v>7867037</v>
      </c>
      <c r="D98" s="546">
        <f>'[1]2d'!D31-'[1]9b'!D98-'[1]9c'!D98</f>
        <v>5313190</v>
      </c>
      <c r="E98" s="546">
        <f>'[1]2d'!E31-'[1]9b'!E98-'[1]9c'!E98</f>
        <v>1293240</v>
      </c>
      <c r="F98" s="546">
        <f>'[1]2d'!F31-'[1]9b'!F98-'[1]9c'!F98</f>
        <v>700640</v>
      </c>
      <c r="G98" s="546">
        <f>'[1]2d'!G31-'[1]9b'!G98-'[1]9c'!G98</f>
        <v>427391</v>
      </c>
      <c r="H98" s="546">
        <f>'[1]2d'!H31-'[1]9b'!H98-'[1]9c'!H98</f>
        <v>132576</v>
      </c>
    </row>
    <row r="99" spans="1:8" ht="13.8" thickBot="1" x14ac:dyDescent="0.3">
      <c r="A99" s="5">
        <v>93</v>
      </c>
      <c r="B99" s="50" t="s">
        <v>30</v>
      </c>
      <c r="C99" s="546">
        <f>'[1]2d'!C32-'[1]9b'!C99-'[1]9c'!C99</f>
        <v>37485748</v>
      </c>
      <c r="D99" s="546">
        <f>'[1]2d'!D32-'[1]9b'!D99-'[1]9c'!D99</f>
        <v>24991668</v>
      </c>
      <c r="E99" s="546">
        <f>'[1]2d'!E32-'[1]9b'!E99-'[1]9c'!E99</f>
        <v>6083000</v>
      </c>
      <c r="F99" s="546">
        <f>'[1]2d'!F32-'[1]9b'!F99-'[1]9c'!F99</f>
        <v>3295600</v>
      </c>
      <c r="G99" s="546">
        <f>'[1]2d'!G32-'[1]9b'!G99-'[1]9c'!G99</f>
        <v>2491880</v>
      </c>
      <c r="H99" s="546">
        <f>'[1]2d'!H32-'[1]9b'!H99-'[1]9c'!H99</f>
        <v>623600</v>
      </c>
    </row>
    <row r="100" spans="1:8" ht="13.8" thickBot="1" x14ac:dyDescent="0.3">
      <c r="A100" s="536">
        <v>94</v>
      </c>
      <c r="B100" s="32" t="s">
        <v>31</v>
      </c>
      <c r="C100" s="546">
        <f>'[1]2d'!C33-'[1]9b'!C100-'[1]9c'!C100</f>
        <v>214617259</v>
      </c>
      <c r="D100" s="546">
        <f>'[1]2d'!D33-'[1]9b'!D100-'[1]9c'!D100</f>
        <v>214617259</v>
      </c>
      <c r="E100" s="546">
        <f>'[1]2d'!E33-'[1]9b'!E100-'[1]9c'!E100</f>
        <v>0</v>
      </c>
      <c r="F100" s="546">
        <f>'[1]2d'!F33-'[1]9b'!F100-'[1]9c'!F100</f>
        <v>0</v>
      </c>
      <c r="G100" s="546">
        <f>'[1]2d'!G33-'[1]9b'!G100-'[1]9c'!G100</f>
        <v>0</v>
      </c>
      <c r="H100" s="546">
        <f>'[1]2d'!H33-'[1]9b'!H100-'[1]9c'!H100</f>
        <v>0</v>
      </c>
    </row>
    <row r="101" spans="1:8" ht="13.8" thickBot="1" x14ac:dyDescent="0.3">
      <c r="A101" s="5">
        <v>95</v>
      </c>
      <c r="B101" s="32" t="s">
        <v>32</v>
      </c>
      <c r="C101" s="546">
        <f>'[1]2d'!C34-'[1]9b'!C101-'[1]9c'!C101</f>
        <v>100000</v>
      </c>
      <c r="D101" s="546">
        <f>'[1]2d'!D34-'[1]9b'!D101-'[1]9c'!D101</f>
        <v>0</v>
      </c>
      <c r="E101" s="546">
        <f>'[1]2d'!E34-'[1]9b'!E101-'[1]9c'!E101</f>
        <v>100000</v>
      </c>
      <c r="F101" s="546">
        <f>'[1]2d'!F34-'[1]9b'!F101-'[1]9c'!F101</f>
        <v>0</v>
      </c>
      <c r="G101" s="546">
        <f>'[1]2d'!G34-'[1]9b'!G101-'[1]9c'!G101</f>
        <v>0</v>
      </c>
      <c r="H101" s="546">
        <f>'[1]2d'!H34-'[1]9b'!H101-'[1]9c'!H101</f>
        <v>0</v>
      </c>
    </row>
    <row r="102" spans="1:8" ht="13.8" thickBot="1" x14ac:dyDescent="0.3">
      <c r="A102" s="536">
        <v>96</v>
      </c>
      <c r="B102" s="32" t="s">
        <v>33</v>
      </c>
      <c r="C102" s="546">
        <f>'[1]2d'!C35-'[1]9b'!C102-'[1]9c'!C102</f>
        <v>320000</v>
      </c>
      <c r="D102" s="546">
        <f>'[1]2d'!D35-'[1]9b'!D102-'[1]9c'!D102</f>
        <v>0</v>
      </c>
      <c r="E102" s="546">
        <f>'[1]2d'!E35-'[1]9b'!E102-'[1]9c'!E102</f>
        <v>0</v>
      </c>
      <c r="F102" s="546">
        <f>'[1]2d'!F35-'[1]9b'!F102-'[1]9c'!F102</f>
        <v>200000</v>
      </c>
      <c r="G102" s="546">
        <f>'[1]2d'!G35-'[1]9b'!G102-'[1]9c'!G102</f>
        <v>0</v>
      </c>
      <c r="H102" s="546">
        <f>'[1]2d'!H35-'[1]9b'!H102-'[1]9c'!H102</f>
        <v>120000</v>
      </c>
    </row>
    <row r="103" spans="1:8" ht="27" thickBot="1" x14ac:dyDescent="0.3">
      <c r="A103" s="5">
        <v>97</v>
      </c>
      <c r="B103" s="32" t="s">
        <v>34</v>
      </c>
      <c r="C103" s="546">
        <f>'[1]2d'!C36-'[1]9b'!C103-'[1]9c'!C103</f>
        <v>57800859</v>
      </c>
      <c r="D103" s="546">
        <f>'[1]2d'!D36-'[1]9b'!D103-'[1]9c'!D103</f>
        <v>57687459</v>
      </c>
      <c r="E103" s="546">
        <f>'[1]2d'!E36-'[1]9b'!E103-'[1]9c'!E103</f>
        <v>27000</v>
      </c>
      <c r="F103" s="546">
        <f>'[1]2d'!F36-'[1]9b'!F103-'[1]9c'!F103</f>
        <v>54000</v>
      </c>
      <c r="G103" s="546">
        <f>'[1]2d'!G36-'[1]9b'!G103-'[1]9c'!G103</f>
        <v>0</v>
      </c>
      <c r="H103" s="546">
        <f>'[1]2d'!H36-'[1]9b'!H103-'[1]9c'!H103</f>
        <v>32400</v>
      </c>
    </row>
    <row r="104" spans="1:8" ht="13.8" thickBot="1" x14ac:dyDescent="0.3">
      <c r="A104" s="536">
        <v>98</v>
      </c>
      <c r="B104" s="50" t="s">
        <v>35</v>
      </c>
      <c r="C104" s="546">
        <f>'[1]2d'!C37-'[1]9b'!C104-'[1]9c'!C104</f>
        <v>272838118</v>
      </c>
      <c r="D104" s="546">
        <f>'[1]2d'!D37-'[1]9b'!D104-'[1]9c'!D104</f>
        <v>272304718</v>
      </c>
      <c r="E104" s="546">
        <f>'[1]2d'!E37-'[1]9b'!E104-'[1]9c'!E104</f>
        <v>127000</v>
      </c>
      <c r="F104" s="546">
        <f>'[1]2d'!F37-'[1]9b'!F104-'[1]9c'!F104</f>
        <v>254000</v>
      </c>
      <c r="G104" s="546">
        <f>'[1]2d'!G37-'[1]9b'!G104-'[1]9c'!G104</f>
        <v>0</v>
      </c>
      <c r="H104" s="546">
        <f>'[1]2d'!H37-'[1]9b'!H104-'[1]9c'!H104</f>
        <v>152400</v>
      </c>
    </row>
    <row r="105" spans="1:8" ht="27" thickBot="1" x14ac:dyDescent="0.3">
      <c r="A105" s="5">
        <v>99</v>
      </c>
      <c r="B105" s="32" t="s">
        <v>36</v>
      </c>
      <c r="C105" s="546">
        <f>'[1]2d'!C38-'[1]9b'!C105-'[1]9c'!C105</f>
        <v>1500000</v>
      </c>
      <c r="D105" s="546">
        <f>'[1]2d'!D38-'[1]9b'!D105-'[1]9c'!D105</f>
        <v>1500000</v>
      </c>
      <c r="E105" s="546">
        <f>'[1]2d'!E38-'[1]9b'!E105-'[1]9c'!E105</f>
        <v>0</v>
      </c>
      <c r="F105" s="546">
        <f>'[1]2d'!F38-'[1]9b'!F105-'[1]9c'!F105</f>
        <v>0</v>
      </c>
      <c r="G105" s="546">
        <f>'[1]2d'!G38-'[1]9b'!G105-'[1]9c'!G105</f>
        <v>0</v>
      </c>
      <c r="H105" s="546">
        <f>'[1]2d'!H38-'[1]9b'!H105-'[1]9c'!H105</f>
        <v>0</v>
      </c>
    </row>
    <row r="106" spans="1:8" ht="13.8" thickBot="1" x14ac:dyDescent="0.3">
      <c r="A106" s="536">
        <v>100</v>
      </c>
      <c r="B106" s="32" t="s">
        <v>37</v>
      </c>
      <c r="C106" s="546">
        <f>'[1]2d'!C39-'[1]9b'!C106-'[1]9c'!C106</f>
        <v>0</v>
      </c>
      <c r="D106" s="546">
        <f>'[1]2d'!D39-'[1]9b'!D106-'[1]9c'!D106</f>
        <v>0</v>
      </c>
      <c r="E106" s="546">
        <f>'[1]2d'!E39-'[1]9b'!E106-'[1]9c'!E106</f>
        <v>0</v>
      </c>
      <c r="F106" s="546">
        <f>'[1]2d'!F39-'[1]9b'!F106-'[1]9c'!F106</f>
        <v>0</v>
      </c>
      <c r="G106" s="546">
        <f>'[1]2d'!G39-'[1]9b'!G106-'[1]9c'!G106</f>
        <v>0</v>
      </c>
      <c r="H106" s="546">
        <f>'[1]2d'!H39-'[1]9b'!H106-'[1]9c'!H106</f>
        <v>0</v>
      </c>
    </row>
    <row r="107" spans="1:8" ht="13.8" thickBot="1" x14ac:dyDescent="0.3">
      <c r="A107" s="5">
        <v>101</v>
      </c>
      <c r="B107" s="32" t="s">
        <v>38</v>
      </c>
      <c r="C107" s="546">
        <f>'[1]2d'!C40-'[1]9b'!C107-'[1]9c'!C107</f>
        <v>1500000</v>
      </c>
      <c r="D107" s="546">
        <f>'[1]2d'!D40-'[1]9b'!D107-'[1]9c'!D107</f>
        <v>1500000</v>
      </c>
      <c r="E107" s="546">
        <f>'[1]2d'!E40-'[1]9b'!E107-'[1]9c'!E107</f>
        <v>0</v>
      </c>
      <c r="F107" s="546">
        <f>'[1]2d'!F40-'[1]9b'!F107-'[1]9c'!F107</f>
        <v>0</v>
      </c>
      <c r="G107" s="546">
        <f>'[1]2d'!G40-'[1]9b'!G107-'[1]9c'!G107</f>
        <v>0</v>
      </c>
      <c r="H107" s="546">
        <f>'[1]2d'!H40-'[1]9b'!H107-'[1]9c'!H107</f>
        <v>0</v>
      </c>
    </row>
    <row r="108" spans="1:8" ht="27" thickBot="1" x14ac:dyDescent="0.3">
      <c r="A108" s="536">
        <v>102</v>
      </c>
      <c r="B108" s="32" t="s">
        <v>39</v>
      </c>
      <c r="C108" s="546">
        <f>'[1]2d'!C41-'[1]9b'!C108-'[1]9c'!C108</f>
        <v>0</v>
      </c>
      <c r="D108" s="546">
        <f>'[1]2d'!D41-'[1]9b'!D108-'[1]9c'!D108</f>
        <v>0</v>
      </c>
      <c r="E108" s="546">
        <f>'[1]2d'!E41-'[1]9b'!E108-'[1]9c'!E108</f>
        <v>0</v>
      </c>
      <c r="F108" s="546">
        <f>'[1]2d'!F41-'[1]9b'!F108-'[1]9c'!F108</f>
        <v>0</v>
      </c>
      <c r="G108" s="546">
        <f>'[1]2d'!G41-'[1]9b'!G108-'[1]9c'!G108</f>
        <v>0</v>
      </c>
      <c r="H108" s="546">
        <f>'[1]2d'!H41-'[1]9b'!H108-'[1]9c'!H108</f>
        <v>0</v>
      </c>
    </row>
    <row r="109" spans="1:8" ht="13.8" thickBot="1" x14ac:dyDescent="0.3">
      <c r="A109" s="5">
        <v>103</v>
      </c>
      <c r="B109" s="50" t="s">
        <v>40</v>
      </c>
      <c r="C109" s="546">
        <f>'[1]2d'!C42-'[1]9b'!C109-'[1]9c'!C109</f>
        <v>1500000</v>
      </c>
      <c r="D109" s="546">
        <f>'[1]2d'!D42-'[1]9b'!D109-'[1]9c'!D109</f>
        <v>1500000</v>
      </c>
      <c r="E109" s="546">
        <f>'[1]2d'!E42-'[1]9b'!E109-'[1]9c'!E109</f>
        <v>0</v>
      </c>
      <c r="F109" s="546">
        <f>'[1]2d'!F42-'[1]9b'!F109-'[1]9c'!F109</f>
        <v>0</v>
      </c>
      <c r="G109" s="546">
        <f>'[1]2d'!G42-'[1]9b'!G109-'[1]9c'!G109</f>
        <v>0</v>
      </c>
      <c r="H109" s="546">
        <f>'[1]2d'!H42-'[1]9b'!H109-'[1]9c'!H109</f>
        <v>0</v>
      </c>
    </row>
    <row r="110" spans="1:8" ht="13.8" thickBot="1" x14ac:dyDescent="0.3">
      <c r="A110" s="536">
        <v>104</v>
      </c>
      <c r="B110" s="36" t="s">
        <v>41</v>
      </c>
      <c r="C110" s="546">
        <f>'[1]2d'!C43-'[1]9b'!C110-'[1]9c'!C110</f>
        <v>1252784955</v>
      </c>
      <c r="D110" s="546">
        <f>'[1]2d'!D43-'[1]9b'!D110-'[1]9c'!D110</f>
        <v>663371908</v>
      </c>
      <c r="E110" s="546">
        <f>'[1]2d'!E43-'[1]9b'!E110-'[1]9c'!E110</f>
        <v>176236420</v>
      </c>
      <c r="F110" s="546">
        <f>'[1]2d'!F43-'[1]9b'!F110-'[1]9c'!F110</f>
        <v>202135705</v>
      </c>
      <c r="G110" s="546">
        <f>'[1]2d'!G43-'[1]9b'!G110-'[1]9c'!G110</f>
        <v>61635898</v>
      </c>
      <c r="H110" s="546">
        <f>'[1]2d'!H43-'[1]9b'!H110-'[1]9c'!H110</f>
        <v>149405024</v>
      </c>
    </row>
    <row r="111" spans="1:8" ht="27" thickBot="1" x14ac:dyDescent="0.3">
      <c r="A111" s="5">
        <v>105</v>
      </c>
      <c r="B111" s="32" t="s">
        <v>42</v>
      </c>
      <c r="C111" s="546">
        <f>'[1]2d'!C44-'[1]9b'!C111-'[1]9c'!C111</f>
        <v>11433848</v>
      </c>
      <c r="D111" s="546">
        <f>'[1]2d'!D44-'[1]9b'!D111-'[1]9c'!D111</f>
        <v>11433848</v>
      </c>
      <c r="E111" s="546">
        <f>'[1]2d'!E44-'[1]9b'!E111-'[1]9c'!E111</f>
        <v>0</v>
      </c>
      <c r="F111" s="546">
        <f>'[1]2d'!F44-'[1]9b'!F111-'[1]9c'!F111</f>
        <v>0</v>
      </c>
      <c r="G111" s="546">
        <f>'[1]2d'!G44-'[1]9b'!G111-'[1]9c'!G111</f>
        <v>0</v>
      </c>
      <c r="H111" s="546">
        <f>'[1]2d'!H44-'[1]9b'!H111-'[1]9c'!H111</f>
        <v>0</v>
      </c>
    </row>
    <row r="112" spans="1:8" ht="13.8" thickBot="1" x14ac:dyDescent="0.3">
      <c r="A112" s="536">
        <v>106</v>
      </c>
      <c r="B112" s="32" t="s">
        <v>878</v>
      </c>
      <c r="C112" s="546">
        <f>'[1]2d'!C45-'[1]9b'!C112-'[1]9c'!C112</f>
        <v>60000000</v>
      </c>
      <c r="D112" s="546"/>
      <c r="E112" s="546"/>
      <c r="F112" s="546"/>
      <c r="G112" s="546"/>
      <c r="H112" s="546"/>
    </row>
    <row r="113" spans="1:9" ht="13.8" thickBot="1" x14ac:dyDescent="0.3">
      <c r="A113" s="5">
        <v>107</v>
      </c>
      <c r="B113" s="32" t="s">
        <v>43</v>
      </c>
      <c r="C113" s="546">
        <f>'[1]2d'!C46-'[1]9b'!C113-'[1]9c'!C113</f>
        <v>486974091</v>
      </c>
      <c r="D113" s="546">
        <f>'[1]2d'!D46-'[1]9b'!D113-'[1]9c'!D113</f>
        <v>486974091</v>
      </c>
      <c r="E113" s="546">
        <f>'[1]2d'!E46-'[1]9b'!E113-'[1]9c'!E113</f>
        <v>0</v>
      </c>
      <c r="F113" s="546">
        <f>'[1]2d'!F46-'[1]9b'!F113-'[1]9c'!F113</f>
        <v>0</v>
      </c>
      <c r="G113" s="546">
        <f>'[1]2d'!G46-'[1]9b'!G113-'[1]9c'!G113</f>
        <v>0</v>
      </c>
      <c r="H113" s="546">
        <f>'[1]2d'!H46-'[1]9b'!H113-'[1]9c'!H113</f>
        <v>0</v>
      </c>
    </row>
    <row r="114" spans="1:9" ht="13.8" thickBot="1" x14ac:dyDescent="0.3">
      <c r="A114" s="536">
        <v>108</v>
      </c>
      <c r="B114" s="32" t="s">
        <v>44</v>
      </c>
      <c r="C114" s="546">
        <f>'[1]2d'!C47-'[1]9b'!C114-'[1]9c'!C114</f>
        <v>558407939</v>
      </c>
      <c r="D114" s="546">
        <f>'[1]2d'!D47-'[1]9b'!D114-'[1]9c'!D114</f>
        <v>558407939</v>
      </c>
      <c r="E114" s="546">
        <f>'[1]2d'!E47-'[1]9b'!E114-'[1]9c'!E114</f>
        <v>0</v>
      </c>
      <c r="F114" s="546">
        <f>'[1]2d'!F47-'[1]9b'!F114-'[1]9c'!F114</f>
        <v>0</v>
      </c>
      <c r="G114" s="546">
        <f>'[1]2d'!G47-'[1]9b'!G114-'[1]9c'!G114</f>
        <v>0</v>
      </c>
      <c r="H114" s="546">
        <f>'[1]2d'!H47-'[1]9b'!H114-'[1]9c'!H114</f>
        <v>0</v>
      </c>
    </row>
    <row r="115" spans="1:9" ht="13.8" thickBot="1" x14ac:dyDescent="0.3">
      <c r="A115" s="5">
        <v>109</v>
      </c>
      <c r="B115" s="37" t="s">
        <v>45</v>
      </c>
      <c r="C115" s="546">
        <f>'[1]2d'!C48-'[1]9b'!C115-'[1]9c'!C115</f>
        <v>558407939</v>
      </c>
      <c r="D115" s="546">
        <f>'[1]2d'!D48-'[1]9b'!D115-'[1]9c'!D115</f>
        <v>558407939</v>
      </c>
      <c r="E115" s="546">
        <f>'[1]2d'!E48-'[1]9b'!E115-'[1]9c'!E115</f>
        <v>0</v>
      </c>
      <c r="F115" s="546">
        <f>'[1]2d'!F48-'[1]9b'!F115-'[1]9c'!F115</f>
        <v>0</v>
      </c>
      <c r="G115" s="546">
        <f>'[1]2d'!G48-'[1]9b'!G115-'[1]9c'!G115</f>
        <v>0</v>
      </c>
      <c r="H115" s="546">
        <f>'[1]2d'!H48-'[1]9b'!H115-'[1]9c'!H115</f>
        <v>0</v>
      </c>
    </row>
    <row r="116" spans="1:9" ht="14.4" thickTop="1" thickBot="1" x14ac:dyDescent="0.3">
      <c r="A116" s="536">
        <v>110</v>
      </c>
      <c r="B116" s="540" t="s">
        <v>46</v>
      </c>
      <c r="C116" s="539">
        <f>'[1]2d'!C49-'[1]9b'!C116-'[1]9c'!C116</f>
        <v>1811192894</v>
      </c>
      <c r="D116" s="539">
        <f>'[1]2d'!D49-'[1]9b'!D116-'[1]9c'!D116</f>
        <v>1221779847</v>
      </c>
      <c r="E116" s="539">
        <f>'[1]2d'!E49-'[1]9b'!E116-'[1]9c'!E116</f>
        <v>176236420</v>
      </c>
      <c r="F116" s="539">
        <f>'[1]2d'!F49-'[1]9b'!F116-'[1]9c'!F116</f>
        <v>202135705</v>
      </c>
      <c r="G116" s="539">
        <f>'[1]2d'!G49-'[1]9b'!G116-'[1]9c'!G116</f>
        <v>61635898</v>
      </c>
      <c r="H116" s="539">
        <f>'[1]2d'!H49-'[1]9b'!H116-'[1]9c'!H116</f>
        <v>149405024</v>
      </c>
      <c r="I116" s="542"/>
    </row>
    <row r="117" spans="1:9" ht="13.8" thickTop="1" x14ac:dyDescent="0.25">
      <c r="I117" s="542"/>
    </row>
  </sheetData>
  <pageMargins left="0.15748031496062992" right="0.15748031496062992" top="0.19685039370078741" bottom="0.19685039370078741" header="0.51181102362204722" footer="0.51181102362204722"/>
  <pageSetup scale="75" orientation="landscape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7"/>
  <sheetViews>
    <sheetView workbookViewId="0">
      <pane ySplit="7" topLeftCell="A56" activePane="bottomLeft" state="frozen"/>
      <selection pane="bottomLeft" activeCell="C2" sqref="C2"/>
    </sheetView>
  </sheetViews>
  <sheetFormatPr defaultRowHeight="13.2" x14ac:dyDescent="0.25"/>
  <cols>
    <col min="1" max="1" width="5.6640625" customWidth="1"/>
    <col min="2" max="2" width="50" customWidth="1"/>
    <col min="3" max="8" width="13.6640625" customWidth="1"/>
  </cols>
  <sheetData>
    <row r="1" spans="1:8" ht="17.399999999999999" x14ac:dyDescent="0.3">
      <c r="B1" s="619" t="s">
        <v>0</v>
      </c>
      <c r="C1" s="214" t="s">
        <v>835</v>
      </c>
    </row>
    <row r="2" spans="1:8" ht="18" x14ac:dyDescent="0.35">
      <c r="B2" s="622" t="s">
        <v>183</v>
      </c>
      <c r="C2" s="647" t="s">
        <v>847</v>
      </c>
    </row>
    <row r="3" spans="1:8" ht="18" x14ac:dyDescent="0.35">
      <c r="B3" s="29" t="s">
        <v>840</v>
      </c>
    </row>
    <row r="4" spans="1:8" ht="15.6" x14ac:dyDescent="0.3">
      <c r="B4" s="30" t="s">
        <v>120</v>
      </c>
      <c r="C4" t="s">
        <v>122</v>
      </c>
    </row>
    <row r="5" spans="1:8" x14ac:dyDescent="0.25">
      <c r="A5" s="1"/>
      <c r="B5" s="24"/>
      <c r="C5" s="31" t="s">
        <v>47</v>
      </c>
      <c r="D5" s="31" t="s">
        <v>48</v>
      </c>
      <c r="E5" s="31" t="s">
        <v>49</v>
      </c>
      <c r="F5" s="31" t="s">
        <v>50</v>
      </c>
      <c r="G5" s="31" t="s">
        <v>51</v>
      </c>
      <c r="H5" s="31" t="s">
        <v>52</v>
      </c>
    </row>
    <row r="6" spans="1:8" ht="27" thickBot="1" x14ac:dyDescent="0.3">
      <c r="A6" s="2" t="s">
        <v>1</v>
      </c>
      <c r="B6" s="3" t="s">
        <v>2</v>
      </c>
      <c r="C6" s="26" t="s">
        <v>3</v>
      </c>
      <c r="D6" s="4" t="s">
        <v>3</v>
      </c>
      <c r="E6" s="4" t="s">
        <v>3</v>
      </c>
      <c r="F6" s="4" t="s">
        <v>3</v>
      </c>
      <c r="G6" s="4" t="s">
        <v>3</v>
      </c>
      <c r="H6" s="4" t="s">
        <v>3</v>
      </c>
    </row>
    <row r="7" spans="1:8" ht="26.4" x14ac:dyDescent="0.25">
      <c r="A7" s="5">
        <v>1</v>
      </c>
      <c r="B7" s="32" t="s">
        <v>54</v>
      </c>
      <c r="C7" s="57">
        <f t="shared" ref="C7:C70" si="0">SUM(D7:H7)</f>
        <v>0</v>
      </c>
      <c r="D7" s="39"/>
      <c r="E7" s="6"/>
      <c r="F7" s="6"/>
      <c r="G7" s="6"/>
      <c r="H7" s="6"/>
    </row>
    <row r="8" spans="1:8" ht="26.4" x14ac:dyDescent="0.25">
      <c r="A8" s="5">
        <v>2</v>
      </c>
      <c r="B8" s="32" t="s">
        <v>55</v>
      </c>
      <c r="C8" s="58">
        <f t="shared" si="0"/>
        <v>0</v>
      </c>
      <c r="D8" s="39"/>
      <c r="E8" s="6"/>
      <c r="F8" s="6"/>
      <c r="G8" s="6"/>
      <c r="H8" s="6"/>
    </row>
    <row r="9" spans="1:8" ht="26.4" x14ac:dyDescent="0.25">
      <c r="A9" s="5">
        <v>3</v>
      </c>
      <c r="B9" s="32" t="s">
        <v>56</v>
      </c>
      <c r="C9" s="58">
        <f t="shared" si="0"/>
        <v>0</v>
      </c>
      <c r="D9" s="39"/>
      <c r="E9" s="6"/>
      <c r="F9" s="6"/>
      <c r="G9" s="6"/>
      <c r="H9" s="6"/>
    </row>
    <row r="10" spans="1:8" ht="26.4" x14ac:dyDescent="0.25">
      <c r="A10" s="5">
        <v>4</v>
      </c>
      <c r="B10" s="32" t="s">
        <v>57</v>
      </c>
      <c r="C10" s="58">
        <f t="shared" si="0"/>
        <v>0</v>
      </c>
      <c r="D10" s="39"/>
      <c r="E10" s="6"/>
      <c r="F10" s="6"/>
      <c r="G10" s="6"/>
      <c r="H10" s="6"/>
    </row>
    <row r="11" spans="1:8" ht="26.4" x14ac:dyDescent="0.25">
      <c r="A11" s="5">
        <v>5</v>
      </c>
      <c r="B11" s="32" t="s">
        <v>58</v>
      </c>
      <c r="C11" s="58">
        <f t="shared" si="0"/>
        <v>0</v>
      </c>
      <c r="D11" s="39"/>
      <c r="E11" s="6"/>
      <c r="F11" s="6"/>
      <c r="G11" s="6"/>
      <c r="H11" s="6"/>
    </row>
    <row r="12" spans="1:8" x14ac:dyDescent="0.25">
      <c r="A12" s="5">
        <v>6</v>
      </c>
      <c r="B12" s="32" t="s">
        <v>59</v>
      </c>
      <c r="C12" s="58">
        <f t="shared" si="0"/>
        <v>0</v>
      </c>
      <c r="D12" s="40">
        <f>SUM(D7:D11)</f>
        <v>0</v>
      </c>
      <c r="E12" s="17">
        <f>SUM(E7:E11)</f>
        <v>0</v>
      </c>
      <c r="F12" s="17">
        <f>SUM(F7:F11)</f>
        <v>0</v>
      </c>
      <c r="G12" s="17">
        <f>SUM(G7:G11)</f>
        <v>0</v>
      </c>
      <c r="H12" s="17">
        <f>SUM(H7:H11)</f>
        <v>0</v>
      </c>
    </row>
    <row r="13" spans="1:8" ht="26.4" x14ac:dyDescent="0.25">
      <c r="A13" s="5">
        <v>7</v>
      </c>
      <c r="B13" s="32" t="s">
        <v>60</v>
      </c>
      <c r="C13" s="58">
        <f t="shared" si="0"/>
        <v>0</v>
      </c>
      <c r="D13" s="40">
        <f>SUM(D14:D17)</f>
        <v>0</v>
      </c>
      <c r="E13" s="17">
        <f>SUM(E14:E17)</f>
        <v>0</v>
      </c>
      <c r="F13" s="17">
        <f>SUM(F14:F17)</f>
        <v>0</v>
      </c>
      <c r="G13" s="17">
        <f>SUM(G14:G17)</f>
        <v>0</v>
      </c>
      <c r="H13" s="17">
        <f>SUM(H14:H17)</f>
        <v>0</v>
      </c>
    </row>
    <row r="14" spans="1:8" x14ac:dyDescent="0.25">
      <c r="A14" s="5">
        <v>8</v>
      </c>
      <c r="B14" s="32" t="s">
        <v>61</v>
      </c>
      <c r="C14" s="58">
        <f t="shared" si="0"/>
        <v>0</v>
      </c>
      <c r="D14" s="39"/>
      <c r="E14" s="6"/>
      <c r="F14" s="6"/>
      <c r="G14" s="6"/>
      <c r="H14" s="6"/>
    </row>
    <row r="15" spans="1:8" x14ac:dyDescent="0.25">
      <c r="A15" s="5">
        <v>9</v>
      </c>
      <c r="B15" s="32" t="s">
        <v>62</v>
      </c>
      <c r="C15" s="58">
        <f t="shared" si="0"/>
        <v>0</v>
      </c>
      <c r="D15" s="39"/>
      <c r="E15" s="6"/>
      <c r="F15" s="6"/>
      <c r="G15" s="6"/>
      <c r="H15" s="6"/>
    </row>
    <row r="16" spans="1:8" x14ac:dyDescent="0.25">
      <c r="A16" s="5">
        <v>10</v>
      </c>
      <c r="B16" s="32" t="s">
        <v>63</v>
      </c>
      <c r="C16" s="58">
        <f t="shared" si="0"/>
        <v>0</v>
      </c>
      <c r="D16" s="39"/>
      <c r="E16" s="6"/>
      <c r="F16" s="6"/>
      <c r="G16" s="6"/>
      <c r="H16" s="8"/>
    </row>
    <row r="17" spans="1:8" x14ac:dyDescent="0.25">
      <c r="A17" s="5">
        <v>11</v>
      </c>
      <c r="B17" s="32" t="s">
        <v>64</v>
      </c>
      <c r="C17" s="58">
        <f t="shared" si="0"/>
        <v>0</v>
      </c>
      <c r="D17" s="39"/>
      <c r="E17" s="6"/>
      <c r="F17" s="6"/>
      <c r="G17" s="6"/>
      <c r="H17" s="6"/>
    </row>
    <row r="18" spans="1:8" ht="26.4" x14ac:dyDescent="0.25">
      <c r="A18" s="5">
        <v>12</v>
      </c>
      <c r="B18" s="33" t="s">
        <v>65</v>
      </c>
      <c r="C18" s="58">
        <f t="shared" si="0"/>
        <v>0</v>
      </c>
      <c r="D18" s="41">
        <f>D12+D13</f>
        <v>0</v>
      </c>
      <c r="E18" s="7">
        <f>E12+E13</f>
        <v>0</v>
      </c>
      <c r="F18" s="7">
        <f>F12+F13</f>
        <v>0</v>
      </c>
      <c r="G18" s="7">
        <f>G12+G13</f>
        <v>0</v>
      </c>
      <c r="H18" s="7">
        <f>H12+H13</f>
        <v>0</v>
      </c>
    </row>
    <row r="19" spans="1:8" x14ac:dyDescent="0.25">
      <c r="A19" s="5">
        <v>13</v>
      </c>
      <c r="B19" s="32" t="s">
        <v>66</v>
      </c>
      <c r="C19" s="58">
        <f t="shared" si="0"/>
        <v>0</v>
      </c>
      <c r="D19" s="42">
        <f>SUM(D20:D23)</f>
        <v>0</v>
      </c>
      <c r="E19" s="18">
        <f>SUM(E20:E23)</f>
        <v>0</v>
      </c>
      <c r="F19" s="18">
        <f>SUM(F20:F23)</f>
        <v>0</v>
      </c>
      <c r="G19" s="18">
        <f>SUM(G20:G23)</f>
        <v>0</v>
      </c>
      <c r="H19" s="18">
        <f>SUM(H20:H23)</f>
        <v>0</v>
      </c>
    </row>
    <row r="20" spans="1:8" x14ac:dyDescent="0.25">
      <c r="A20" s="5">
        <v>14</v>
      </c>
      <c r="B20" s="32" t="s">
        <v>67</v>
      </c>
      <c r="C20" s="58">
        <f t="shared" si="0"/>
        <v>0</v>
      </c>
      <c r="D20" s="43"/>
      <c r="E20" s="4"/>
      <c r="F20" s="4"/>
      <c r="G20" s="4"/>
      <c r="H20" s="4"/>
    </row>
    <row r="21" spans="1:8" x14ac:dyDescent="0.25">
      <c r="A21" s="5">
        <v>15</v>
      </c>
      <c r="B21" s="32" t="s">
        <v>68</v>
      </c>
      <c r="C21" s="58">
        <f t="shared" si="0"/>
        <v>0</v>
      </c>
      <c r="D21" s="43"/>
      <c r="E21" s="4"/>
      <c r="F21" s="4"/>
      <c r="G21" s="4"/>
      <c r="H21" s="4"/>
    </row>
    <row r="22" spans="1:8" x14ac:dyDescent="0.25">
      <c r="A22" s="5">
        <v>16</v>
      </c>
      <c r="B22" s="32" t="s">
        <v>69</v>
      </c>
      <c r="C22" s="58">
        <f t="shared" si="0"/>
        <v>0</v>
      </c>
      <c r="D22" s="43"/>
      <c r="E22" s="4"/>
      <c r="F22" s="4"/>
      <c r="G22" s="4"/>
      <c r="H22" s="4"/>
    </row>
    <row r="23" spans="1:8" x14ac:dyDescent="0.25">
      <c r="A23" s="5">
        <v>17</v>
      </c>
      <c r="B23" s="34" t="s">
        <v>70</v>
      </c>
      <c r="C23" s="58">
        <f t="shared" si="0"/>
        <v>0</v>
      </c>
      <c r="D23" s="43"/>
      <c r="E23" s="4"/>
      <c r="F23" s="4"/>
      <c r="G23" s="4"/>
      <c r="H23" s="4"/>
    </row>
    <row r="24" spans="1:8" ht="26.4" x14ac:dyDescent="0.25">
      <c r="A24" s="5">
        <v>18</v>
      </c>
      <c r="B24" s="33" t="s">
        <v>71</v>
      </c>
      <c r="C24" s="58">
        <f t="shared" si="0"/>
        <v>0</v>
      </c>
      <c r="D24" s="41">
        <f>D19</f>
        <v>0</v>
      </c>
      <c r="E24" s="7">
        <f>E19</f>
        <v>0</v>
      </c>
      <c r="F24" s="7">
        <f>F19</f>
        <v>0</v>
      </c>
      <c r="G24" s="7">
        <f>G19</f>
        <v>0</v>
      </c>
      <c r="H24" s="7">
        <f>H19</f>
        <v>0</v>
      </c>
    </row>
    <row r="25" spans="1:8" x14ac:dyDescent="0.25">
      <c r="A25" s="5">
        <v>19</v>
      </c>
      <c r="B25" s="32" t="s">
        <v>72</v>
      </c>
      <c r="C25" s="58">
        <f t="shared" si="0"/>
        <v>3198364</v>
      </c>
      <c r="D25" s="40">
        <f>SUM(D26:D27)</f>
        <v>3198364</v>
      </c>
      <c r="E25" s="17">
        <f>SUM(E26:E27)</f>
        <v>0</v>
      </c>
      <c r="F25" s="17">
        <f>SUM(F26:F27)</f>
        <v>0</v>
      </c>
      <c r="G25" s="17">
        <f>SUM(G26:G27)</f>
        <v>0</v>
      </c>
      <c r="H25" s="17">
        <f>SUM(H26:H27)</f>
        <v>0</v>
      </c>
    </row>
    <row r="26" spans="1:8" x14ac:dyDescent="0.25">
      <c r="A26" s="5">
        <v>20</v>
      </c>
      <c r="B26" s="32" t="s">
        <v>73</v>
      </c>
      <c r="C26" s="58">
        <f t="shared" si="0"/>
        <v>3198364</v>
      </c>
      <c r="D26" s="39">
        <v>3198364</v>
      </c>
      <c r="E26" s="6"/>
      <c r="F26" s="6"/>
      <c r="G26" s="6"/>
      <c r="H26" s="6"/>
    </row>
    <row r="27" spans="1:8" ht="16.5" customHeight="1" x14ac:dyDescent="0.25">
      <c r="A27" s="5">
        <v>21</v>
      </c>
      <c r="B27" s="32" t="s">
        <v>74</v>
      </c>
      <c r="C27" s="58">
        <f t="shared" si="0"/>
        <v>0</v>
      </c>
      <c r="D27" s="39"/>
      <c r="E27" s="6"/>
      <c r="F27" s="6"/>
      <c r="G27" s="6"/>
      <c r="H27" s="6"/>
    </row>
    <row r="28" spans="1:8" ht="18.75" customHeight="1" x14ac:dyDescent="0.25">
      <c r="A28" s="5">
        <v>22</v>
      </c>
      <c r="B28" s="32" t="s">
        <v>75</v>
      </c>
      <c r="C28" s="58">
        <f t="shared" si="0"/>
        <v>0</v>
      </c>
      <c r="D28" s="39"/>
      <c r="E28" s="6"/>
      <c r="F28" s="6"/>
      <c r="G28" s="6"/>
      <c r="H28" s="6"/>
    </row>
    <row r="29" spans="1:8" x14ac:dyDescent="0.25">
      <c r="A29" s="5">
        <v>23</v>
      </c>
      <c r="B29" s="32" t="s">
        <v>76</v>
      </c>
      <c r="C29" s="58">
        <f t="shared" si="0"/>
        <v>0</v>
      </c>
      <c r="D29" s="39"/>
      <c r="E29" s="6"/>
      <c r="F29" s="6"/>
      <c r="G29" s="6"/>
      <c r="H29" s="6"/>
    </row>
    <row r="30" spans="1:8" ht="26.4" x14ac:dyDescent="0.25">
      <c r="A30" s="5">
        <v>24</v>
      </c>
      <c r="B30" s="32" t="s">
        <v>77</v>
      </c>
      <c r="C30" s="58">
        <f t="shared" si="0"/>
        <v>0</v>
      </c>
      <c r="D30" s="39"/>
      <c r="E30" s="6"/>
      <c r="F30" s="6"/>
      <c r="G30" s="6"/>
      <c r="H30" s="6"/>
    </row>
    <row r="31" spans="1:8" x14ac:dyDescent="0.25">
      <c r="A31" s="5">
        <v>25</v>
      </c>
      <c r="B31" s="32" t="s">
        <v>78</v>
      </c>
      <c r="C31" s="58">
        <f t="shared" si="0"/>
        <v>0</v>
      </c>
      <c r="D31" s="40">
        <f>SUM(D28:D30)</f>
        <v>0</v>
      </c>
      <c r="E31" s="17">
        <f>SUM(E28:E30)</f>
        <v>0</v>
      </c>
      <c r="F31" s="17">
        <f>SUM(F28:F30)</f>
        <v>0</v>
      </c>
      <c r="G31" s="17">
        <f>SUM(G28:G30)</f>
        <v>0</v>
      </c>
      <c r="H31" s="17">
        <f>SUM(H28:H30)</f>
        <v>0</v>
      </c>
    </row>
    <row r="32" spans="1:8" x14ac:dyDescent="0.25">
      <c r="A32" s="5">
        <v>26</v>
      </c>
      <c r="B32" s="32" t="s">
        <v>79</v>
      </c>
      <c r="C32" s="58">
        <f t="shared" si="0"/>
        <v>0</v>
      </c>
      <c r="D32" s="40">
        <f>SUM(D33:D35)</f>
        <v>0</v>
      </c>
      <c r="E32" s="17">
        <f>SUM(E33:E35)</f>
        <v>0</v>
      </c>
      <c r="F32" s="17">
        <f>SUM(F33:F35)</f>
        <v>0</v>
      </c>
      <c r="G32" s="17">
        <f>SUM(G33:G35)</f>
        <v>0</v>
      </c>
      <c r="H32" s="17">
        <f>SUM(H33:H35)</f>
        <v>0</v>
      </c>
    </row>
    <row r="33" spans="1:8" ht="39.6" x14ac:dyDescent="0.25">
      <c r="A33" s="5">
        <v>27</v>
      </c>
      <c r="B33" s="32" t="s">
        <v>80</v>
      </c>
      <c r="C33" s="58">
        <f t="shared" si="0"/>
        <v>0</v>
      </c>
      <c r="D33" s="39"/>
      <c r="E33" s="6"/>
      <c r="F33" s="6"/>
      <c r="G33" s="6"/>
      <c r="H33" s="6"/>
    </row>
    <row r="34" spans="1:8" x14ac:dyDescent="0.25">
      <c r="A34" s="5">
        <v>28</v>
      </c>
      <c r="B34" s="32" t="s">
        <v>81</v>
      </c>
      <c r="C34" s="58">
        <f t="shared" si="0"/>
        <v>0</v>
      </c>
      <c r="D34" s="39"/>
      <c r="E34" s="6"/>
      <c r="F34" s="6"/>
      <c r="G34" s="6"/>
      <c r="H34" s="6"/>
    </row>
    <row r="35" spans="1:8" x14ac:dyDescent="0.25">
      <c r="A35" s="5">
        <v>29</v>
      </c>
      <c r="B35" s="32" t="s">
        <v>82</v>
      </c>
      <c r="C35" s="58">
        <f t="shared" si="0"/>
        <v>0</v>
      </c>
      <c r="D35" s="43"/>
      <c r="E35" s="4"/>
      <c r="F35" s="4"/>
      <c r="G35" s="4"/>
      <c r="H35" s="4"/>
    </row>
    <row r="36" spans="1:8" x14ac:dyDescent="0.25">
      <c r="A36" s="5">
        <v>30</v>
      </c>
      <c r="B36" s="33" t="s">
        <v>83</v>
      </c>
      <c r="C36" s="58">
        <f t="shared" si="0"/>
        <v>3198364</v>
      </c>
      <c r="D36" s="41">
        <f>D25+D31+D32</f>
        <v>3198364</v>
      </c>
      <c r="E36" s="7">
        <f>E25+E31+E32</f>
        <v>0</v>
      </c>
      <c r="F36" s="7">
        <f>F25+F31+F32</f>
        <v>0</v>
      </c>
      <c r="G36" s="7">
        <f>G25+G31+G32</f>
        <v>0</v>
      </c>
      <c r="H36" s="7">
        <f>H25+H31+H32</f>
        <v>0</v>
      </c>
    </row>
    <row r="37" spans="1:8" x14ac:dyDescent="0.25">
      <c r="A37" s="5">
        <v>31</v>
      </c>
      <c r="B37" s="35" t="s">
        <v>84</v>
      </c>
      <c r="C37" s="58">
        <f t="shared" si="0"/>
        <v>100000</v>
      </c>
      <c r="D37" s="44">
        <f>SUM(D38:D40)</f>
        <v>0</v>
      </c>
      <c r="E37" s="19">
        <f>SUM(E38:E40)</f>
        <v>0</v>
      </c>
      <c r="F37" s="19">
        <f>SUM(F38:F40)</f>
        <v>0</v>
      </c>
      <c r="G37" s="19">
        <f>SUM(G38:G40)</f>
        <v>100000</v>
      </c>
      <c r="H37" s="19">
        <f>SUM(H38:H40)</f>
        <v>0</v>
      </c>
    </row>
    <row r="38" spans="1:8" x14ac:dyDescent="0.25">
      <c r="A38" s="5">
        <v>32</v>
      </c>
      <c r="B38" s="35" t="s">
        <v>85</v>
      </c>
      <c r="C38" s="58">
        <f t="shared" si="0"/>
        <v>0</v>
      </c>
      <c r="D38" s="45"/>
      <c r="E38" s="8"/>
      <c r="F38" s="8"/>
      <c r="G38" s="8"/>
      <c r="H38" s="8"/>
    </row>
    <row r="39" spans="1:8" x14ac:dyDescent="0.25">
      <c r="A39" s="5">
        <v>33</v>
      </c>
      <c r="B39" s="35" t="s">
        <v>86</v>
      </c>
      <c r="C39" s="58">
        <f t="shared" si="0"/>
        <v>0</v>
      </c>
      <c r="D39" s="45"/>
      <c r="E39" s="8"/>
      <c r="F39" s="8"/>
      <c r="G39" s="8"/>
      <c r="H39" s="8"/>
    </row>
    <row r="40" spans="1:8" x14ac:dyDescent="0.25">
      <c r="A40" s="5">
        <v>34</v>
      </c>
      <c r="B40" s="35" t="s">
        <v>87</v>
      </c>
      <c r="C40" s="58">
        <f t="shared" si="0"/>
        <v>100000</v>
      </c>
      <c r="D40" s="45"/>
      <c r="E40" s="8"/>
      <c r="F40" s="8"/>
      <c r="G40" s="8">
        <v>100000</v>
      </c>
      <c r="H40" s="8"/>
    </row>
    <row r="41" spans="1:8" x14ac:dyDescent="0.25">
      <c r="A41" s="5">
        <v>35</v>
      </c>
      <c r="B41" s="32" t="s">
        <v>88</v>
      </c>
      <c r="C41" s="58">
        <f t="shared" si="0"/>
        <v>1200000</v>
      </c>
      <c r="D41" s="44">
        <f>SUM(D42:D43)</f>
        <v>0</v>
      </c>
      <c r="E41" s="19">
        <f>SUM(E42:E43)</f>
        <v>0</v>
      </c>
      <c r="F41" s="19">
        <f>SUM(F42:F43)</f>
        <v>1200000</v>
      </c>
      <c r="G41" s="19">
        <f>SUM(G42:G43)</f>
        <v>0</v>
      </c>
      <c r="H41" s="19">
        <f>SUM(H42:H43)</f>
        <v>0</v>
      </c>
    </row>
    <row r="42" spans="1:8" x14ac:dyDescent="0.25">
      <c r="A42" s="5">
        <v>36</v>
      </c>
      <c r="B42" s="32" t="s">
        <v>89</v>
      </c>
      <c r="C42" s="58">
        <f t="shared" si="0"/>
        <v>0</v>
      </c>
      <c r="D42" s="39"/>
      <c r="E42" s="6"/>
      <c r="F42" s="6"/>
      <c r="G42" s="6"/>
      <c r="H42" s="6"/>
    </row>
    <row r="43" spans="1:8" x14ac:dyDescent="0.25">
      <c r="A43" s="5">
        <v>37</v>
      </c>
      <c r="B43" s="32" t="s">
        <v>90</v>
      </c>
      <c r="C43" s="58">
        <f t="shared" si="0"/>
        <v>1200000</v>
      </c>
      <c r="D43" s="39"/>
      <c r="E43" s="6"/>
      <c r="F43" s="6">
        <v>1200000</v>
      </c>
      <c r="G43" s="6"/>
      <c r="H43" s="6"/>
    </row>
    <row r="44" spans="1:8" x14ac:dyDescent="0.25">
      <c r="A44" s="5">
        <v>38</v>
      </c>
      <c r="B44" s="32" t="s">
        <v>91</v>
      </c>
      <c r="C44" s="58">
        <f t="shared" si="0"/>
        <v>9589000</v>
      </c>
      <c r="D44" s="44">
        <f>SUM(D45:D49)</f>
        <v>9589000</v>
      </c>
      <c r="E44" s="19">
        <f>SUM(E45:E49)</f>
        <v>0</v>
      </c>
      <c r="F44" s="19">
        <f>SUM(F45:F49)</f>
        <v>0</v>
      </c>
      <c r="G44" s="19">
        <f>SUM(G45:G49)</f>
        <v>0</v>
      </c>
      <c r="H44" s="19">
        <f>SUM(H45:H49)</f>
        <v>0</v>
      </c>
    </row>
    <row r="45" spans="1:8" ht="26.4" x14ac:dyDescent="0.25">
      <c r="A45" s="5">
        <v>39</v>
      </c>
      <c r="B45" s="32" t="s">
        <v>92</v>
      </c>
      <c r="C45" s="58">
        <f t="shared" si="0"/>
        <v>0</v>
      </c>
      <c r="D45" s="39"/>
      <c r="E45" s="6"/>
      <c r="F45" s="6"/>
      <c r="G45" s="6"/>
      <c r="H45" s="6"/>
    </row>
    <row r="46" spans="1:8" ht="26.4" x14ac:dyDescent="0.25">
      <c r="A46" s="5">
        <v>40</v>
      </c>
      <c r="B46" s="32" t="s">
        <v>93</v>
      </c>
      <c r="C46" s="58">
        <f t="shared" si="0"/>
        <v>0</v>
      </c>
      <c r="D46" s="39"/>
      <c r="E46" s="6"/>
      <c r="F46" s="6"/>
      <c r="G46" s="6"/>
      <c r="H46" s="6"/>
    </row>
    <row r="47" spans="1:8" x14ac:dyDescent="0.25">
      <c r="A47" s="5">
        <v>41</v>
      </c>
      <c r="B47" s="32" t="s">
        <v>94</v>
      </c>
      <c r="C47" s="58">
        <f t="shared" si="0"/>
        <v>9079000</v>
      </c>
      <c r="D47" s="39">
        <v>9079000</v>
      </c>
      <c r="E47" s="6"/>
      <c r="F47" s="6"/>
      <c r="G47" s="6"/>
      <c r="H47" s="6"/>
    </row>
    <row r="48" spans="1:8" ht="26.4" x14ac:dyDescent="0.25">
      <c r="A48" s="5">
        <v>42</v>
      </c>
      <c r="B48" s="32" t="s">
        <v>95</v>
      </c>
      <c r="C48" s="58">
        <f t="shared" si="0"/>
        <v>0</v>
      </c>
      <c r="D48" s="39"/>
      <c r="E48" s="6"/>
      <c r="F48" s="6"/>
      <c r="G48" s="6"/>
      <c r="H48" s="6"/>
    </row>
    <row r="49" spans="1:8" x14ac:dyDescent="0.25">
      <c r="A49" s="5">
        <v>43</v>
      </c>
      <c r="B49" s="32" t="s">
        <v>96</v>
      </c>
      <c r="C49" s="58">
        <f t="shared" si="0"/>
        <v>510000</v>
      </c>
      <c r="D49" s="39">
        <v>510000</v>
      </c>
      <c r="E49" s="6"/>
      <c r="F49" s="6"/>
      <c r="G49" s="6"/>
      <c r="H49" s="6"/>
    </row>
    <row r="50" spans="1:8" x14ac:dyDescent="0.25">
      <c r="A50" s="5">
        <v>44</v>
      </c>
      <c r="B50" s="32" t="s">
        <v>97</v>
      </c>
      <c r="C50" s="58">
        <f t="shared" si="0"/>
        <v>0</v>
      </c>
      <c r="D50" s="39"/>
      <c r="E50" s="6"/>
      <c r="F50" s="6"/>
      <c r="G50" s="6"/>
      <c r="H50" s="6"/>
    </row>
    <row r="51" spans="1:8" x14ac:dyDescent="0.25">
      <c r="A51" s="5">
        <v>45</v>
      </c>
      <c r="B51" s="32" t="s">
        <v>98</v>
      </c>
      <c r="C51" s="58">
        <f t="shared" si="0"/>
        <v>2913030</v>
      </c>
      <c r="D51" s="46">
        <v>2589030</v>
      </c>
      <c r="E51" s="9">
        <f>(E37+E41+E44+E50)*0.27</f>
        <v>0</v>
      </c>
      <c r="F51" s="9">
        <v>324000</v>
      </c>
      <c r="G51" s="9"/>
      <c r="H51" s="9">
        <f>(H37+H41+H44+H50)*0.27</f>
        <v>0</v>
      </c>
    </row>
    <row r="52" spans="1:8" x14ac:dyDescent="0.25">
      <c r="A52" s="5">
        <v>46</v>
      </c>
      <c r="B52" s="32" t="s">
        <v>99</v>
      </c>
      <c r="C52" s="58">
        <f t="shared" si="0"/>
        <v>0</v>
      </c>
      <c r="D52" s="39"/>
      <c r="E52" s="6"/>
      <c r="F52" s="6"/>
      <c r="G52" s="6"/>
      <c r="H52" s="6"/>
    </row>
    <row r="53" spans="1:8" ht="26.4" x14ac:dyDescent="0.25">
      <c r="A53" s="5">
        <v>47</v>
      </c>
      <c r="B53" s="32" t="s">
        <v>100</v>
      </c>
      <c r="C53" s="58">
        <f t="shared" si="0"/>
        <v>0</v>
      </c>
      <c r="D53" s="39"/>
      <c r="E53" s="6"/>
      <c r="F53" s="6"/>
      <c r="G53" s="6"/>
      <c r="H53" s="6"/>
    </row>
    <row r="54" spans="1:8" x14ac:dyDescent="0.25">
      <c r="A54" s="5">
        <v>48</v>
      </c>
      <c r="B54" s="32" t="s">
        <v>101</v>
      </c>
      <c r="C54" s="58">
        <f t="shared" si="0"/>
        <v>0</v>
      </c>
      <c r="D54" s="39"/>
      <c r="E54" s="6"/>
      <c r="F54" s="6"/>
      <c r="G54" s="6"/>
      <c r="H54" s="6"/>
    </row>
    <row r="55" spans="1:8" ht="26.4" x14ac:dyDescent="0.25">
      <c r="A55" s="5">
        <v>49</v>
      </c>
      <c r="B55" s="32" t="s">
        <v>102</v>
      </c>
      <c r="C55" s="58">
        <f t="shared" si="0"/>
        <v>0</v>
      </c>
      <c r="D55" s="39"/>
      <c r="E55" s="6"/>
      <c r="F55" s="6"/>
      <c r="G55" s="6"/>
      <c r="H55" s="6"/>
    </row>
    <row r="56" spans="1:8" x14ac:dyDescent="0.25">
      <c r="A56" s="5">
        <v>50</v>
      </c>
      <c r="B56" s="32" t="s">
        <v>103</v>
      </c>
      <c r="C56" s="58">
        <f t="shared" si="0"/>
        <v>0</v>
      </c>
      <c r="D56" s="39"/>
      <c r="E56" s="6"/>
      <c r="F56" s="6"/>
      <c r="G56" s="6"/>
      <c r="H56" s="6"/>
    </row>
    <row r="57" spans="1:8" x14ac:dyDescent="0.25">
      <c r="A57" s="5">
        <v>51</v>
      </c>
      <c r="B57" s="32" t="s">
        <v>104</v>
      </c>
      <c r="C57" s="58">
        <f t="shared" si="0"/>
        <v>0</v>
      </c>
      <c r="D57" s="39"/>
      <c r="E57" s="6"/>
      <c r="F57" s="6"/>
      <c r="G57" s="6"/>
      <c r="H57" s="6"/>
    </row>
    <row r="58" spans="1:8" s="61" customFormat="1" x14ac:dyDescent="0.25">
      <c r="A58" s="5">
        <v>52</v>
      </c>
      <c r="B58" s="32" t="s">
        <v>105</v>
      </c>
      <c r="C58" s="60">
        <f t="shared" si="0"/>
        <v>0</v>
      </c>
      <c r="D58" s="39"/>
      <c r="E58" s="6"/>
      <c r="F58" s="6"/>
      <c r="G58" s="6"/>
      <c r="H58" s="6"/>
    </row>
    <row r="59" spans="1:8" x14ac:dyDescent="0.25">
      <c r="A59" s="5">
        <v>53</v>
      </c>
      <c r="B59" s="33" t="s">
        <v>106</v>
      </c>
      <c r="C59" s="58">
        <f t="shared" si="0"/>
        <v>13802030</v>
      </c>
      <c r="D59" s="41">
        <f>D37+D41+D44+D50+D51+D52+D53+D54+D55+D56+D57+D58</f>
        <v>12178030</v>
      </c>
      <c r="E59" s="7">
        <f>E37+E41+E44+E50+E51+E52+E53+E54+E55+E56+E57+E58</f>
        <v>0</v>
      </c>
      <c r="F59" s="7">
        <f>F37+F41+F44+F50+F51+F52+F53+F54+F55+F56+F57+F58</f>
        <v>1524000</v>
      </c>
      <c r="G59" s="7">
        <f>G37+G41+G44+G50+G51+G52+G53+G54+G55+G56+G57+G58</f>
        <v>100000</v>
      </c>
      <c r="H59" s="7">
        <f>H37+H41+H44+H50+H51+H52+H53+H54+H55+H56+H57+H58</f>
        <v>0</v>
      </c>
    </row>
    <row r="60" spans="1:8" s="61" customFormat="1" x14ac:dyDescent="0.25">
      <c r="A60" s="5">
        <v>54</v>
      </c>
      <c r="B60" s="32" t="s">
        <v>107</v>
      </c>
      <c r="C60" s="60">
        <f t="shared" si="0"/>
        <v>180000</v>
      </c>
      <c r="D60" s="39">
        <v>180000</v>
      </c>
      <c r="E60" s="6"/>
      <c r="F60" s="6"/>
      <c r="G60" s="6"/>
      <c r="H60" s="6"/>
    </row>
    <row r="61" spans="1:8" x14ac:dyDescent="0.25">
      <c r="A61" s="5">
        <v>55</v>
      </c>
      <c r="B61" s="33" t="s">
        <v>108</v>
      </c>
      <c r="C61" s="58">
        <f t="shared" si="0"/>
        <v>180000</v>
      </c>
      <c r="D61" s="41">
        <f>D60</f>
        <v>180000</v>
      </c>
      <c r="E61" s="7">
        <f>E60</f>
        <v>0</v>
      </c>
      <c r="F61" s="7">
        <f>F60</f>
        <v>0</v>
      </c>
      <c r="G61" s="7">
        <f>G60</f>
        <v>0</v>
      </c>
      <c r="H61" s="7">
        <f>H60</f>
        <v>0</v>
      </c>
    </row>
    <row r="62" spans="1:8" ht="26.4" x14ac:dyDescent="0.25">
      <c r="A62" s="5">
        <v>56</v>
      </c>
      <c r="B62" s="32" t="s">
        <v>109</v>
      </c>
      <c r="C62" s="58">
        <f t="shared" si="0"/>
        <v>0</v>
      </c>
      <c r="D62" s="39"/>
      <c r="E62" s="6"/>
      <c r="F62" s="6"/>
      <c r="G62" s="6"/>
      <c r="H62" s="6"/>
    </row>
    <row r="63" spans="1:8" x14ac:dyDescent="0.25">
      <c r="A63" s="5">
        <v>57</v>
      </c>
      <c r="B63" s="32" t="s">
        <v>110</v>
      </c>
      <c r="C63" s="58">
        <f t="shared" si="0"/>
        <v>435500</v>
      </c>
      <c r="D63" s="39">
        <v>435500</v>
      </c>
      <c r="E63" s="6"/>
      <c r="F63" s="6"/>
      <c r="G63" s="6"/>
      <c r="H63" s="6"/>
    </row>
    <row r="64" spans="1:8" x14ac:dyDescent="0.25">
      <c r="A64" s="5">
        <v>58</v>
      </c>
      <c r="B64" s="32" t="s">
        <v>111</v>
      </c>
      <c r="C64" s="58">
        <f t="shared" si="0"/>
        <v>0</v>
      </c>
      <c r="D64" s="43"/>
      <c r="E64" s="4"/>
      <c r="F64" s="4"/>
      <c r="G64" s="4"/>
      <c r="H64" s="4"/>
    </row>
    <row r="65" spans="1:8" x14ac:dyDescent="0.25">
      <c r="A65" s="5">
        <v>59</v>
      </c>
      <c r="B65" s="33" t="s">
        <v>112</v>
      </c>
      <c r="C65" s="58">
        <f t="shared" si="0"/>
        <v>435500</v>
      </c>
      <c r="D65" s="47">
        <f>SUM(D62:D64)</f>
        <v>435500</v>
      </c>
      <c r="E65" s="20">
        <f>SUM(E62:E64)</f>
        <v>0</v>
      </c>
      <c r="F65" s="20">
        <f>SUM(F62:F64)</f>
        <v>0</v>
      </c>
      <c r="G65" s="20">
        <f>SUM(G62:G64)</f>
        <v>0</v>
      </c>
      <c r="H65" s="20">
        <f>SUM(H62:H64)</f>
        <v>0</v>
      </c>
    </row>
    <row r="66" spans="1:8" x14ac:dyDescent="0.25">
      <c r="A66" s="5">
        <v>60</v>
      </c>
      <c r="B66" s="36" t="s">
        <v>113</v>
      </c>
      <c r="C66" s="58">
        <f t="shared" si="0"/>
        <v>17615894</v>
      </c>
      <c r="D66" s="48">
        <f>D18+D24+D36+D59+D61+D65</f>
        <v>15991894</v>
      </c>
      <c r="E66" s="21">
        <f>E18+E24+E36+E59+E61+E65</f>
        <v>0</v>
      </c>
      <c r="F66" s="21">
        <f>F18+F24+F36+F59+F61+F65</f>
        <v>1524000</v>
      </c>
      <c r="G66" s="21">
        <f>G18+G24+G36+G59+G61+G65</f>
        <v>100000</v>
      </c>
      <c r="H66" s="21">
        <f>H18+H24+H36+H59+H61+H65</f>
        <v>0</v>
      </c>
    </row>
    <row r="67" spans="1:8" ht="26.4" x14ac:dyDescent="0.25">
      <c r="A67" s="5">
        <v>61</v>
      </c>
      <c r="B67" s="32" t="s">
        <v>114</v>
      </c>
      <c r="C67" s="58">
        <f t="shared" si="0"/>
        <v>0</v>
      </c>
      <c r="D67" s="39"/>
      <c r="E67" s="6"/>
      <c r="F67" s="6"/>
      <c r="G67" s="6"/>
      <c r="H67" s="6"/>
    </row>
    <row r="68" spans="1:8" x14ac:dyDescent="0.25">
      <c r="A68" s="5">
        <v>62</v>
      </c>
      <c r="B68" s="32" t="s">
        <v>115</v>
      </c>
      <c r="C68" s="58">
        <f t="shared" si="0"/>
        <v>0</v>
      </c>
      <c r="D68" s="39"/>
      <c r="E68" s="6"/>
      <c r="F68" s="6"/>
      <c r="G68" s="6"/>
      <c r="H68" s="6"/>
    </row>
    <row r="69" spans="1:8" x14ac:dyDescent="0.25">
      <c r="A69" s="5">
        <v>63</v>
      </c>
      <c r="B69" s="32" t="s">
        <v>123</v>
      </c>
      <c r="C69" s="58">
        <f t="shared" si="0"/>
        <v>3627600</v>
      </c>
      <c r="D69" s="39"/>
      <c r="E69" s="6"/>
      <c r="F69" s="6">
        <v>2457600</v>
      </c>
      <c r="G69" s="6">
        <v>1170000</v>
      </c>
      <c r="H69" s="6"/>
    </row>
    <row r="70" spans="1:8" x14ac:dyDescent="0.25">
      <c r="A70" s="5">
        <v>64</v>
      </c>
      <c r="B70" s="32" t="s">
        <v>116</v>
      </c>
      <c r="C70" s="58">
        <f t="shared" si="0"/>
        <v>3627600</v>
      </c>
      <c r="D70" s="42">
        <f>SUM(D67:D69)</f>
        <v>0</v>
      </c>
      <c r="E70" s="18">
        <f>SUM(E67:E69)</f>
        <v>0</v>
      </c>
      <c r="F70" s="18">
        <f>SUM(F67:F69)</f>
        <v>2457600</v>
      </c>
      <c r="G70" s="18">
        <f>SUM(G67:G69)</f>
        <v>1170000</v>
      </c>
      <c r="H70" s="18">
        <f>SUM(H67:H69)</f>
        <v>0</v>
      </c>
    </row>
    <row r="71" spans="1:8" ht="13.8" thickBot="1" x14ac:dyDescent="0.3">
      <c r="A71" s="5">
        <v>65</v>
      </c>
      <c r="B71" s="37" t="s">
        <v>117</v>
      </c>
      <c r="C71" s="58">
        <f>SUM(D71:H71)</f>
        <v>3627600</v>
      </c>
      <c r="D71" s="49">
        <f>D70</f>
        <v>0</v>
      </c>
      <c r="E71" s="22">
        <f>E70</f>
        <v>0</v>
      </c>
      <c r="F71" s="22">
        <f>F70</f>
        <v>2457600</v>
      </c>
      <c r="G71" s="22">
        <f>G70</f>
        <v>1170000</v>
      </c>
      <c r="H71" s="22">
        <f>H70</f>
        <v>0</v>
      </c>
    </row>
    <row r="72" spans="1:8" ht="14.4" thickTop="1" thickBot="1" x14ac:dyDescent="0.3">
      <c r="A72" s="536">
        <v>66</v>
      </c>
      <c r="B72" s="537" t="s">
        <v>46</v>
      </c>
      <c r="C72" s="59">
        <f>SUM(D72:H72)</f>
        <v>21243494</v>
      </c>
      <c r="D72" s="538">
        <f>D66+D71</f>
        <v>15991894</v>
      </c>
      <c r="E72" s="538">
        <f>E66+E71</f>
        <v>0</v>
      </c>
      <c r="F72" s="538">
        <f>F66+F71</f>
        <v>3981600</v>
      </c>
      <c r="G72" s="538">
        <f>G66+G71</f>
        <v>1270000</v>
      </c>
      <c r="H72" s="538">
        <f>H66+H71</f>
        <v>0</v>
      </c>
    </row>
    <row r="73" spans="1:8" ht="13.8" thickTop="1" x14ac:dyDescent="0.25">
      <c r="A73" s="5">
        <v>67</v>
      </c>
      <c r="B73" s="544" t="s">
        <v>4</v>
      </c>
      <c r="C73" s="546">
        <f t="shared" ref="C73:C116" si="1">SUM(D73:H73)</f>
        <v>0</v>
      </c>
      <c r="D73" s="547"/>
      <c r="E73" s="548"/>
      <c r="F73" s="548"/>
      <c r="G73" s="548"/>
      <c r="H73" s="548"/>
    </row>
    <row r="74" spans="1:8" ht="26.4" x14ac:dyDescent="0.25">
      <c r="A74" s="536">
        <v>68</v>
      </c>
      <c r="B74" s="544" t="s">
        <v>5</v>
      </c>
      <c r="C74" s="549">
        <f t="shared" si="1"/>
        <v>0</v>
      </c>
      <c r="D74" s="547"/>
      <c r="E74" s="548"/>
      <c r="F74" s="548"/>
      <c r="G74" s="548"/>
      <c r="H74" s="548"/>
    </row>
    <row r="75" spans="1:8" x14ac:dyDescent="0.25">
      <c r="A75" s="5">
        <v>69</v>
      </c>
      <c r="B75" s="545" t="s">
        <v>6</v>
      </c>
      <c r="C75" s="549">
        <f t="shared" si="1"/>
        <v>8564700</v>
      </c>
      <c r="D75" s="550">
        <v>3313100</v>
      </c>
      <c r="E75" s="551"/>
      <c r="F75" s="551">
        <v>3981600</v>
      </c>
      <c r="G75" s="551">
        <v>1270000</v>
      </c>
      <c r="H75" s="548"/>
    </row>
    <row r="76" spans="1:8" x14ac:dyDescent="0.25">
      <c r="A76" s="536">
        <v>70</v>
      </c>
      <c r="B76" s="32" t="s">
        <v>7</v>
      </c>
      <c r="C76" s="58">
        <f t="shared" si="1"/>
        <v>0</v>
      </c>
      <c r="D76" s="45">
        <f>D77</f>
        <v>0</v>
      </c>
      <c r="E76" s="8">
        <f>E77</f>
        <v>0</v>
      </c>
      <c r="F76" s="8">
        <f>F77</f>
        <v>0</v>
      </c>
      <c r="G76" s="8">
        <f>G77</f>
        <v>0</v>
      </c>
      <c r="H76" s="8">
        <f>H77</f>
        <v>0</v>
      </c>
    </row>
    <row r="77" spans="1:8" ht="26.4" x14ac:dyDescent="0.25">
      <c r="A77" s="5">
        <v>71</v>
      </c>
      <c r="B77" s="32" t="s">
        <v>8</v>
      </c>
      <c r="C77" s="58">
        <f t="shared" si="1"/>
        <v>0</v>
      </c>
      <c r="D77" s="39"/>
      <c r="E77" s="6"/>
      <c r="F77" s="6"/>
      <c r="G77" s="6"/>
      <c r="H77" s="6"/>
    </row>
    <row r="78" spans="1:8" x14ac:dyDescent="0.25">
      <c r="A78" s="536">
        <v>72</v>
      </c>
      <c r="B78" s="32" t="s">
        <v>9</v>
      </c>
      <c r="C78" s="58">
        <f t="shared" si="1"/>
        <v>0</v>
      </c>
      <c r="D78" s="45">
        <f>D79</f>
        <v>0</v>
      </c>
      <c r="E78" s="8">
        <f>E79</f>
        <v>0</v>
      </c>
      <c r="F78" s="8">
        <f>F79</f>
        <v>0</v>
      </c>
      <c r="G78" s="8">
        <f>G79</f>
        <v>0</v>
      </c>
      <c r="H78" s="8">
        <f>H79</f>
        <v>0</v>
      </c>
    </row>
    <row r="79" spans="1:8" x14ac:dyDescent="0.25">
      <c r="A79" s="5">
        <v>73</v>
      </c>
      <c r="B79" s="32" t="s">
        <v>10</v>
      </c>
      <c r="C79" s="58">
        <f t="shared" si="1"/>
        <v>0</v>
      </c>
      <c r="D79" s="45"/>
      <c r="E79" s="8"/>
      <c r="F79" s="8"/>
      <c r="G79" s="8"/>
      <c r="H79" s="8"/>
    </row>
    <row r="80" spans="1:8" x14ac:dyDescent="0.25">
      <c r="A80" s="536">
        <v>74</v>
      </c>
      <c r="B80" s="32" t="s">
        <v>11</v>
      </c>
      <c r="C80" s="58">
        <f t="shared" si="1"/>
        <v>0</v>
      </c>
      <c r="D80" s="45">
        <f>SUM(D81:D83)</f>
        <v>0</v>
      </c>
      <c r="E80" s="8">
        <f>SUM(E81:E83)</f>
        <v>0</v>
      </c>
      <c r="F80" s="8">
        <f>SUM(F81:F83)</f>
        <v>0</v>
      </c>
      <c r="G80" s="8">
        <f>SUM(G81:G83)</f>
        <v>0</v>
      </c>
      <c r="H80" s="8">
        <f>SUM(H81:H83)</f>
        <v>0</v>
      </c>
    </row>
    <row r="81" spans="1:8" x14ac:dyDescent="0.25">
      <c r="A81" s="5">
        <v>75</v>
      </c>
      <c r="B81" s="32" t="s">
        <v>12</v>
      </c>
      <c r="C81" s="58">
        <f t="shared" si="1"/>
        <v>0</v>
      </c>
      <c r="D81" s="39"/>
      <c r="E81" s="6"/>
      <c r="F81" s="6"/>
      <c r="G81" s="6"/>
      <c r="H81" s="6"/>
    </row>
    <row r="82" spans="1:8" x14ac:dyDescent="0.25">
      <c r="A82" s="536">
        <v>76</v>
      </c>
      <c r="B82" s="32" t="s">
        <v>13</v>
      </c>
      <c r="C82" s="58">
        <f t="shared" si="1"/>
        <v>0</v>
      </c>
      <c r="D82" s="39"/>
      <c r="E82" s="6"/>
      <c r="F82" s="6"/>
      <c r="G82" s="6"/>
      <c r="H82" s="6"/>
    </row>
    <row r="83" spans="1:8" x14ac:dyDescent="0.25">
      <c r="A83" s="5">
        <v>77</v>
      </c>
      <c r="B83" s="32" t="s">
        <v>14</v>
      </c>
      <c r="C83" s="58">
        <f t="shared" si="1"/>
        <v>0</v>
      </c>
      <c r="D83" s="39"/>
      <c r="E83" s="6"/>
      <c r="F83" s="6"/>
      <c r="G83" s="6"/>
      <c r="H83" s="6"/>
    </row>
    <row r="84" spans="1:8" x14ac:dyDescent="0.25">
      <c r="A84" s="536">
        <v>78</v>
      </c>
      <c r="B84" s="50" t="s">
        <v>15</v>
      </c>
      <c r="C84" s="58">
        <f t="shared" si="1"/>
        <v>0</v>
      </c>
      <c r="D84" s="53">
        <f>D76+D78+D80</f>
        <v>0</v>
      </c>
      <c r="E84" s="10">
        <f>E76+E78+E80</f>
        <v>0</v>
      </c>
      <c r="F84" s="10">
        <f>F76+F78+F80</f>
        <v>0</v>
      </c>
      <c r="G84" s="10">
        <f>G76+G78+G80</f>
        <v>0</v>
      </c>
      <c r="H84" s="10">
        <f>H76+H78+H80</f>
        <v>0</v>
      </c>
    </row>
    <row r="85" spans="1:8" x14ac:dyDescent="0.25">
      <c r="A85" s="5">
        <v>79</v>
      </c>
      <c r="B85" s="32" t="s">
        <v>16</v>
      </c>
      <c r="C85" s="58">
        <f t="shared" si="1"/>
        <v>0</v>
      </c>
      <c r="D85" s="39"/>
      <c r="E85" s="6"/>
      <c r="F85" s="6"/>
      <c r="G85" s="6"/>
      <c r="H85" s="6"/>
    </row>
    <row r="86" spans="1:8" ht="26.4" x14ac:dyDescent="0.25">
      <c r="A86" s="536">
        <v>80</v>
      </c>
      <c r="B86" s="32" t="s">
        <v>17</v>
      </c>
      <c r="C86" s="58">
        <f t="shared" si="1"/>
        <v>0</v>
      </c>
      <c r="D86" s="41">
        <f>SUM(D87:D90)</f>
        <v>0</v>
      </c>
      <c r="E86" s="7">
        <f>SUM(E87:E90)</f>
        <v>0</v>
      </c>
      <c r="F86" s="7">
        <f>SUM(F87:F90)</f>
        <v>0</v>
      </c>
      <c r="G86" s="7">
        <f>SUM(G87:G90)</f>
        <v>0</v>
      </c>
      <c r="H86" s="7">
        <f>SUM(H87:H90)</f>
        <v>0</v>
      </c>
    </row>
    <row r="87" spans="1:8" x14ac:dyDescent="0.25">
      <c r="A87" s="5">
        <v>81</v>
      </c>
      <c r="B87" s="32" t="s">
        <v>18</v>
      </c>
      <c r="C87" s="58">
        <f t="shared" si="1"/>
        <v>0</v>
      </c>
      <c r="D87" s="39"/>
      <c r="E87" s="6"/>
      <c r="F87" s="6"/>
      <c r="G87" s="6"/>
      <c r="H87" s="6"/>
    </row>
    <row r="88" spans="1:8" x14ac:dyDescent="0.25">
      <c r="A88" s="536">
        <v>82</v>
      </c>
      <c r="B88" s="32" t="s">
        <v>19</v>
      </c>
      <c r="C88" s="58">
        <f t="shared" si="1"/>
        <v>0</v>
      </c>
      <c r="D88" s="39"/>
      <c r="E88" s="6"/>
      <c r="F88" s="6"/>
      <c r="G88" s="6"/>
      <c r="H88" s="6"/>
    </row>
    <row r="89" spans="1:8" x14ac:dyDescent="0.25">
      <c r="A89" s="5">
        <v>83</v>
      </c>
      <c r="B89" s="32" t="s">
        <v>20</v>
      </c>
      <c r="C89" s="58">
        <f t="shared" si="1"/>
        <v>0</v>
      </c>
      <c r="D89" s="39"/>
      <c r="E89" s="6"/>
      <c r="F89" s="6"/>
      <c r="G89" s="6"/>
      <c r="H89" s="6"/>
    </row>
    <row r="90" spans="1:8" x14ac:dyDescent="0.25">
      <c r="A90" s="536">
        <v>84</v>
      </c>
      <c r="B90" s="32" t="s">
        <v>21</v>
      </c>
      <c r="C90" s="58">
        <f t="shared" si="1"/>
        <v>0</v>
      </c>
      <c r="D90" s="39"/>
      <c r="E90" s="6"/>
      <c r="F90" s="6"/>
      <c r="G90" s="6"/>
      <c r="H90" s="6"/>
    </row>
    <row r="91" spans="1:8" ht="26.4" x14ac:dyDescent="0.25">
      <c r="A91" s="5">
        <v>85</v>
      </c>
      <c r="B91" s="32" t="s">
        <v>22</v>
      </c>
      <c r="C91" s="58">
        <f t="shared" si="1"/>
        <v>3900000</v>
      </c>
      <c r="D91" s="39">
        <v>3900000</v>
      </c>
      <c r="E91" s="6"/>
      <c r="F91" s="6"/>
      <c r="G91" s="6"/>
      <c r="H91" s="6"/>
    </row>
    <row r="92" spans="1:8" x14ac:dyDescent="0.25">
      <c r="A92" s="536">
        <v>86</v>
      </c>
      <c r="B92" s="32" t="s">
        <v>23</v>
      </c>
      <c r="C92" s="58">
        <f t="shared" si="1"/>
        <v>5000000</v>
      </c>
      <c r="D92" s="39">
        <v>5000000</v>
      </c>
      <c r="E92" s="6"/>
      <c r="F92" s="6"/>
      <c r="G92" s="6"/>
      <c r="H92" s="6"/>
    </row>
    <row r="93" spans="1:8" x14ac:dyDescent="0.25">
      <c r="A93" s="5">
        <v>87</v>
      </c>
      <c r="B93" s="50" t="s">
        <v>24</v>
      </c>
      <c r="C93" s="58">
        <f t="shared" si="1"/>
        <v>8900000</v>
      </c>
      <c r="D93" s="53">
        <f>D85+D86+D91+D92</f>
        <v>8900000</v>
      </c>
      <c r="E93" s="10">
        <f>E85+E86+E91+E92</f>
        <v>0</v>
      </c>
      <c r="F93" s="10">
        <f>F85+F86+F91+F92</f>
        <v>0</v>
      </c>
      <c r="G93" s="10">
        <f>G85+G86+G91+G92</f>
        <v>0</v>
      </c>
      <c r="H93" s="10">
        <f>H85+H86+H91+H92</f>
        <v>0</v>
      </c>
    </row>
    <row r="94" spans="1:8" x14ac:dyDescent="0.25">
      <c r="A94" s="536">
        <v>88</v>
      </c>
      <c r="B94" s="32" t="s">
        <v>25</v>
      </c>
      <c r="C94" s="58">
        <f t="shared" si="1"/>
        <v>0</v>
      </c>
      <c r="D94" s="39"/>
      <c r="E94" s="6"/>
      <c r="F94" s="6"/>
      <c r="G94" s="6"/>
      <c r="H94" s="6"/>
    </row>
    <row r="95" spans="1:8" x14ac:dyDescent="0.25">
      <c r="A95" s="5">
        <v>89</v>
      </c>
      <c r="B95" s="32" t="s">
        <v>26</v>
      </c>
      <c r="C95" s="58">
        <f t="shared" si="1"/>
        <v>0</v>
      </c>
      <c r="D95" s="39"/>
      <c r="E95" s="6"/>
      <c r="F95" s="6"/>
      <c r="G95" s="6"/>
      <c r="H95" s="6"/>
    </row>
    <row r="96" spans="1:8" x14ac:dyDescent="0.25">
      <c r="A96" s="536">
        <v>90</v>
      </c>
      <c r="B96" s="32" t="s">
        <v>27</v>
      </c>
      <c r="C96" s="58">
        <f t="shared" si="1"/>
        <v>90000</v>
      </c>
      <c r="D96" s="6">
        <v>90000</v>
      </c>
      <c r="E96" s="6"/>
      <c r="F96" s="6"/>
      <c r="G96" s="6"/>
      <c r="H96" s="6"/>
    </row>
    <row r="97" spans="1:8" x14ac:dyDescent="0.25">
      <c r="A97" s="5">
        <v>91</v>
      </c>
      <c r="B97" s="32" t="s">
        <v>28</v>
      </c>
      <c r="C97" s="58">
        <f t="shared" si="1"/>
        <v>29050</v>
      </c>
      <c r="D97" s="6">
        <v>29050</v>
      </c>
      <c r="E97" s="6"/>
      <c r="F97" s="6"/>
      <c r="G97" s="6"/>
      <c r="H97" s="6"/>
    </row>
    <row r="98" spans="1:8" ht="26.4" x14ac:dyDescent="0.25">
      <c r="A98" s="536">
        <v>92</v>
      </c>
      <c r="B98" s="32" t="s">
        <v>29</v>
      </c>
      <c r="C98" s="58">
        <f t="shared" si="1"/>
        <v>32144</v>
      </c>
      <c r="D98" s="39">
        <v>32144</v>
      </c>
      <c r="E98" s="6"/>
      <c r="F98" s="6"/>
      <c r="G98" s="6"/>
      <c r="H98" s="6"/>
    </row>
    <row r="99" spans="1:8" x14ac:dyDescent="0.25">
      <c r="A99" s="5">
        <v>93</v>
      </c>
      <c r="B99" s="50" t="s">
        <v>30</v>
      </c>
      <c r="C99" s="58">
        <f t="shared" si="1"/>
        <v>151194</v>
      </c>
      <c r="D99" s="53">
        <f>SUM(D94:D98)</f>
        <v>151194</v>
      </c>
      <c r="E99" s="10">
        <f>SUM(E94:E98)</f>
        <v>0</v>
      </c>
      <c r="F99" s="10">
        <f>SUM(F94:F98)</f>
        <v>0</v>
      </c>
      <c r="G99" s="10">
        <f>SUM(G94:G98)</f>
        <v>0</v>
      </c>
      <c r="H99" s="10">
        <f>SUM(H94:H98)</f>
        <v>0</v>
      </c>
    </row>
    <row r="100" spans="1:8" x14ac:dyDescent="0.25">
      <c r="A100" s="536">
        <v>94</v>
      </c>
      <c r="B100" s="32" t="s">
        <v>31</v>
      </c>
      <c r="C100" s="58">
        <f t="shared" si="1"/>
        <v>0</v>
      </c>
      <c r="D100" s="39"/>
      <c r="E100" s="6"/>
      <c r="F100" s="6"/>
      <c r="G100" s="6"/>
      <c r="H100" s="6"/>
    </row>
    <row r="101" spans="1:8" x14ac:dyDescent="0.25">
      <c r="A101" s="5">
        <v>95</v>
      </c>
      <c r="B101" s="32" t="s">
        <v>32</v>
      </c>
      <c r="C101" s="58">
        <f t="shared" si="1"/>
        <v>0</v>
      </c>
      <c r="D101" s="39"/>
      <c r="E101" s="6"/>
      <c r="F101" s="6"/>
      <c r="G101" s="6"/>
      <c r="H101" s="6"/>
    </row>
    <row r="102" spans="1:8" x14ac:dyDescent="0.25">
      <c r="A102" s="536">
        <v>96</v>
      </c>
      <c r="B102" s="32" t="s">
        <v>33</v>
      </c>
      <c r="C102" s="58">
        <f t="shared" si="1"/>
        <v>0</v>
      </c>
      <c r="D102" s="39"/>
      <c r="E102" s="6"/>
      <c r="F102" s="6"/>
      <c r="G102" s="6"/>
      <c r="H102" s="6"/>
    </row>
    <row r="103" spans="1:8" ht="26.4" x14ac:dyDescent="0.25">
      <c r="A103" s="5">
        <v>97</v>
      </c>
      <c r="B103" s="32" t="s">
        <v>34</v>
      </c>
      <c r="C103" s="58">
        <f t="shared" si="1"/>
        <v>0</v>
      </c>
      <c r="D103" s="39"/>
      <c r="E103" s="6"/>
      <c r="F103" s="6"/>
      <c r="G103" s="6"/>
      <c r="H103" s="6"/>
    </row>
    <row r="104" spans="1:8" x14ac:dyDescent="0.25">
      <c r="A104" s="536">
        <v>98</v>
      </c>
      <c r="B104" s="50" t="s">
        <v>35</v>
      </c>
      <c r="C104" s="58">
        <f t="shared" si="1"/>
        <v>0</v>
      </c>
      <c r="D104" s="53">
        <f>SUM(D100:D103)</f>
        <v>0</v>
      </c>
      <c r="E104" s="53">
        <f>SUM(E100:E103)</f>
        <v>0</v>
      </c>
      <c r="F104" s="53">
        <f>SUM(F100:F103)</f>
        <v>0</v>
      </c>
      <c r="G104" s="53">
        <f>SUM(G100:G103)</f>
        <v>0</v>
      </c>
      <c r="H104" s="53">
        <f>SUM(H100:H103)</f>
        <v>0</v>
      </c>
    </row>
    <row r="105" spans="1:8" ht="26.4" x14ac:dyDescent="0.25">
      <c r="A105" s="5">
        <v>99</v>
      </c>
      <c r="B105" s="32" t="s">
        <v>36</v>
      </c>
      <c r="C105" s="58">
        <f t="shared" si="1"/>
        <v>0</v>
      </c>
      <c r="D105" s="45">
        <f>SUM(D106:D108)</f>
        <v>0</v>
      </c>
      <c r="E105" s="8">
        <f>SUM(E106:E108)</f>
        <v>0</v>
      </c>
      <c r="F105" s="8">
        <f>SUM(F106:F108)</f>
        <v>0</v>
      </c>
      <c r="G105" s="8">
        <f>SUM(G106:G108)</f>
        <v>0</v>
      </c>
      <c r="H105" s="8">
        <f>SUM(H106:H108)</f>
        <v>0</v>
      </c>
    </row>
    <row r="106" spans="1:8" x14ac:dyDescent="0.25">
      <c r="A106" s="536">
        <v>100</v>
      </c>
      <c r="B106" s="32" t="s">
        <v>37</v>
      </c>
      <c r="C106" s="58">
        <f t="shared" si="1"/>
        <v>0</v>
      </c>
      <c r="D106" s="39"/>
      <c r="E106" s="6"/>
      <c r="F106" s="6"/>
      <c r="G106" s="6"/>
      <c r="H106" s="6"/>
    </row>
    <row r="107" spans="1:8" x14ac:dyDescent="0.25">
      <c r="A107" s="5">
        <v>101</v>
      </c>
      <c r="B107" s="32" t="s">
        <v>38</v>
      </c>
      <c r="C107" s="58">
        <f t="shared" si="1"/>
        <v>0</v>
      </c>
      <c r="D107" s="39"/>
      <c r="E107" s="6"/>
      <c r="F107" s="6"/>
      <c r="G107" s="6"/>
      <c r="H107" s="6"/>
    </row>
    <row r="108" spans="1:8" ht="26.4" x14ac:dyDescent="0.25">
      <c r="A108" s="536">
        <v>102</v>
      </c>
      <c r="B108" s="32" t="s">
        <v>39</v>
      </c>
      <c r="C108" s="58">
        <f t="shared" si="1"/>
        <v>0</v>
      </c>
      <c r="D108" s="39"/>
      <c r="E108" s="6"/>
      <c r="F108" s="6"/>
      <c r="G108" s="6"/>
      <c r="H108" s="6"/>
    </row>
    <row r="109" spans="1:8" x14ac:dyDescent="0.25">
      <c r="A109" s="5">
        <v>103</v>
      </c>
      <c r="B109" s="50" t="s">
        <v>40</v>
      </c>
      <c r="C109" s="58">
        <f t="shared" si="1"/>
        <v>0</v>
      </c>
      <c r="D109" s="53">
        <f>D105</f>
        <v>0</v>
      </c>
      <c r="E109" s="10">
        <f>E105</f>
        <v>0</v>
      </c>
      <c r="F109" s="10">
        <f>F105</f>
        <v>0</v>
      </c>
      <c r="G109" s="10">
        <f>G105</f>
        <v>0</v>
      </c>
      <c r="H109" s="10">
        <f>H105</f>
        <v>0</v>
      </c>
    </row>
    <row r="110" spans="1:8" x14ac:dyDescent="0.25">
      <c r="A110" s="536">
        <v>104</v>
      </c>
      <c r="B110" s="36" t="s">
        <v>41</v>
      </c>
      <c r="C110" s="58">
        <f t="shared" si="1"/>
        <v>17615894</v>
      </c>
      <c r="D110" s="55">
        <f>D73+D74+D75+D84+D93+D99+D104+D109</f>
        <v>12364294</v>
      </c>
      <c r="E110" s="11">
        <f>E73+E74+E75+E84+E93+E99+E104+E109</f>
        <v>0</v>
      </c>
      <c r="F110" s="11">
        <f>F73+F74+F75+F84+F93+F99+F104+F109</f>
        <v>3981600</v>
      </c>
      <c r="G110" s="11">
        <f>G73+G74+G75+G84+G93+G99+G104+G109</f>
        <v>1270000</v>
      </c>
      <c r="H110" s="11">
        <f>H73+H74+H75+H84+H93+H99+H104+H109</f>
        <v>0</v>
      </c>
    </row>
    <row r="111" spans="1:8" ht="26.4" x14ac:dyDescent="0.25">
      <c r="A111" s="5">
        <v>105</v>
      </c>
      <c r="B111" s="32" t="s">
        <v>42</v>
      </c>
      <c r="C111" s="58">
        <f t="shared" si="1"/>
        <v>0</v>
      </c>
      <c r="D111" s="39"/>
      <c r="E111" s="6"/>
      <c r="F111" s="6"/>
      <c r="G111" s="6"/>
      <c r="H111" s="6"/>
    </row>
    <row r="112" spans="1:8" x14ac:dyDescent="0.25">
      <c r="A112" s="536">
        <v>106</v>
      </c>
      <c r="B112" s="32"/>
      <c r="C112" s="58">
        <f t="shared" si="1"/>
        <v>0</v>
      </c>
      <c r="D112" s="39"/>
      <c r="E112" s="6"/>
      <c r="F112" s="6"/>
      <c r="G112" s="6"/>
      <c r="H112" s="6"/>
    </row>
    <row r="113" spans="1:8" x14ac:dyDescent="0.25">
      <c r="A113" s="5">
        <v>107</v>
      </c>
      <c r="B113" s="32" t="s">
        <v>43</v>
      </c>
      <c r="C113" s="58">
        <f t="shared" si="1"/>
        <v>3627600</v>
      </c>
      <c r="D113" s="39">
        <v>3627600</v>
      </c>
      <c r="E113" s="6"/>
      <c r="F113" s="6"/>
      <c r="G113" s="6"/>
      <c r="H113" s="6"/>
    </row>
    <row r="114" spans="1:8" x14ac:dyDescent="0.25">
      <c r="A114" s="536">
        <v>108</v>
      </c>
      <c r="B114" s="32" t="s">
        <v>44</v>
      </c>
      <c r="C114" s="58">
        <f t="shared" si="1"/>
        <v>3627600</v>
      </c>
      <c r="D114" s="45">
        <f>SUM(D111:D113)</f>
        <v>3627600</v>
      </c>
      <c r="E114" s="8">
        <f>SUM(E111:E113)</f>
        <v>0</v>
      </c>
      <c r="F114" s="8">
        <f>SUM(F111:F113)</f>
        <v>0</v>
      </c>
      <c r="G114" s="8">
        <f>SUM(G111:G113)</f>
        <v>0</v>
      </c>
      <c r="H114" s="8">
        <f>SUM(H111:H113)</f>
        <v>0</v>
      </c>
    </row>
    <row r="115" spans="1:8" ht="13.8" thickBot="1" x14ac:dyDescent="0.3">
      <c r="A115" s="5">
        <v>109</v>
      </c>
      <c r="B115" s="37" t="s">
        <v>45</v>
      </c>
      <c r="C115" s="58">
        <f t="shared" si="1"/>
        <v>3627600</v>
      </c>
      <c r="D115" s="56">
        <f>D114</f>
        <v>3627600</v>
      </c>
      <c r="E115" s="12">
        <f>E114</f>
        <v>0</v>
      </c>
      <c r="F115" s="12">
        <f>F114</f>
        <v>0</v>
      </c>
      <c r="G115" s="12">
        <f>G114</f>
        <v>0</v>
      </c>
      <c r="H115" s="12">
        <f>H114</f>
        <v>0</v>
      </c>
    </row>
    <row r="116" spans="1:8" ht="14.4" thickTop="1" thickBot="1" x14ac:dyDescent="0.3">
      <c r="A116" s="536">
        <v>110</v>
      </c>
      <c r="B116" s="540" t="s">
        <v>46</v>
      </c>
      <c r="C116" s="59">
        <f t="shared" si="1"/>
        <v>21243494</v>
      </c>
      <c r="D116" s="538">
        <f>D110+D115</f>
        <v>15991894</v>
      </c>
      <c r="E116" s="541">
        <f>E110+E115</f>
        <v>0</v>
      </c>
      <c r="F116" s="541">
        <f>F110+F115</f>
        <v>3981600</v>
      </c>
      <c r="G116" s="541">
        <f>G110+G115</f>
        <v>1270000</v>
      </c>
      <c r="H116" s="541">
        <f>H110+H115</f>
        <v>0</v>
      </c>
    </row>
    <row r="117" spans="1:8" ht="13.8" thickTop="1" x14ac:dyDescent="0.25"/>
  </sheetData>
  <pageMargins left="0.15748031496062992" right="0.15748031496062992" top="0.19685039370078741" bottom="0.19685039370078741" header="0.51181102362204722" footer="0.51181102362204722"/>
  <pageSetup scale="75" orientation="landscape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7"/>
  <sheetViews>
    <sheetView workbookViewId="0">
      <pane ySplit="7" topLeftCell="A8" activePane="bottomLeft" state="frozen"/>
      <selection pane="bottomLeft" activeCell="C2" sqref="C2"/>
    </sheetView>
  </sheetViews>
  <sheetFormatPr defaultRowHeight="13.2" x14ac:dyDescent="0.25"/>
  <cols>
    <col min="1" max="1" width="5.6640625" customWidth="1"/>
    <col min="2" max="2" width="50" customWidth="1"/>
    <col min="3" max="8" width="13.6640625" customWidth="1"/>
  </cols>
  <sheetData>
    <row r="1" spans="1:8" ht="17.399999999999999" x14ac:dyDescent="0.3">
      <c r="B1" s="619" t="s">
        <v>0</v>
      </c>
      <c r="C1" s="214" t="s">
        <v>836</v>
      </c>
    </row>
    <row r="2" spans="1:8" ht="18" x14ac:dyDescent="0.35">
      <c r="B2" s="622" t="s">
        <v>183</v>
      </c>
      <c r="C2" s="647" t="s">
        <v>847</v>
      </c>
    </row>
    <row r="3" spans="1:8" ht="18" x14ac:dyDescent="0.35">
      <c r="B3" s="29" t="s">
        <v>838</v>
      </c>
    </row>
    <row r="4" spans="1:8" ht="15.6" x14ac:dyDescent="0.3">
      <c r="B4" s="30" t="s">
        <v>120</v>
      </c>
      <c r="C4" t="s">
        <v>122</v>
      </c>
    </row>
    <row r="5" spans="1:8" x14ac:dyDescent="0.25">
      <c r="A5" s="1"/>
      <c r="B5" s="24"/>
      <c r="C5" s="31" t="s">
        <v>47</v>
      </c>
      <c r="D5" s="31" t="s">
        <v>48</v>
      </c>
      <c r="E5" s="31" t="s">
        <v>49</v>
      </c>
      <c r="F5" s="31" t="s">
        <v>50</v>
      </c>
      <c r="G5" s="31" t="s">
        <v>51</v>
      </c>
      <c r="H5" s="31" t="s">
        <v>52</v>
      </c>
    </row>
    <row r="6" spans="1:8" ht="27" thickBot="1" x14ac:dyDescent="0.3">
      <c r="A6" s="2" t="s">
        <v>1</v>
      </c>
      <c r="B6" s="3" t="s">
        <v>2</v>
      </c>
      <c r="C6" s="26" t="s">
        <v>3</v>
      </c>
      <c r="D6" s="4" t="s">
        <v>3</v>
      </c>
      <c r="E6" s="4" t="s">
        <v>3</v>
      </c>
      <c r="F6" s="4" t="s">
        <v>3</v>
      </c>
      <c r="G6" s="4" t="s">
        <v>3</v>
      </c>
      <c r="H6" s="4" t="s">
        <v>3</v>
      </c>
    </row>
    <row r="7" spans="1:8" ht="26.4" x14ac:dyDescent="0.25">
      <c r="A7" s="5">
        <v>1</v>
      </c>
      <c r="B7" s="32" t="s">
        <v>54</v>
      </c>
      <c r="C7" s="57">
        <f t="shared" ref="C7:C70" si="0">SUM(D7:H7)</f>
        <v>0</v>
      </c>
      <c r="D7" s="39"/>
      <c r="E7" s="6"/>
      <c r="F7" s="6"/>
      <c r="G7" s="6"/>
      <c r="H7" s="6"/>
    </row>
    <row r="8" spans="1:8" ht="26.4" x14ac:dyDescent="0.25">
      <c r="A8" s="5">
        <v>2</v>
      </c>
      <c r="B8" s="32" t="s">
        <v>55</v>
      </c>
      <c r="C8" s="58">
        <f t="shared" si="0"/>
        <v>0</v>
      </c>
      <c r="D8" s="39"/>
      <c r="E8" s="6"/>
      <c r="F8" s="6"/>
      <c r="G8" s="6"/>
      <c r="H8" s="6"/>
    </row>
    <row r="9" spans="1:8" ht="26.4" x14ac:dyDescent="0.25">
      <c r="A9" s="5">
        <v>3</v>
      </c>
      <c r="B9" s="32" t="s">
        <v>56</v>
      </c>
      <c r="C9" s="58">
        <f t="shared" si="0"/>
        <v>0</v>
      </c>
      <c r="D9" s="39"/>
      <c r="E9" s="6"/>
      <c r="F9" s="6"/>
      <c r="G9" s="6"/>
      <c r="H9" s="6"/>
    </row>
    <row r="10" spans="1:8" ht="26.4" x14ac:dyDescent="0.25">
      <c r="A10" s="5">
        <v>4</v>
      </c>
      <c r="B10" s="32" t="s">
        <v>57</v>
      </c>
      <c r="C10" s="58">
        <f t="shared" si="0"/>
        <v>0</v>
      </c>
      <c r="D10" s="39"/>
      <c r="E10" s="6"/>
      <c r="F10" s="6"/>
      <c r="G10" s="6"/>
      <c r="H10" s="6"/>
    </row>
    <row r="11" spans="1:8" ht="26.4" x14ac:dyDescent="0.25">
      <c r="A11" s="5">
        <v>5</v>
      </c>
      <c r="B11" s="32" t="s">
        <v>58</v>
      </c>
      <c r="C11" s="58">
        <f t="shared" si="0"/>
        <v>0</v>
      </c>
      <c r="D11" s="39"/>
      <c r="E11" s="6"/>
      <c r="F11" s="6"/>
      <c r="G11" s="6"/>
      <c r="H11" s="6"/>
    </row>
    <row r="12" spans="1:8" x14ac:dyDescent="0.25">
      <c r="A12" s="5">
        <v>6</v>
      </c>
      <c r="B12" s="32" t="s">
        <v>59</v>
      </c>
      <c r="C12" s="58">
        <f t="shared" si="0"/>
        <v>0</v>
      </c>
      <c r="D12" s="40">
        <f>SUM(D7:D11)</f>
        <v>0</v>
      </c>
      <c r="E12" s="17">
        <f>SUM(E7:E11)</f>
        <v>0</v>
      </c>
      <c r="F12" s="17">
        <f>SUM(F7:F11)</f>
        <v>0</v>
      </c>
      <c r="G12" s="17">
        <f>SUM(G7:G11)</f>
        <v>0</v>
      </c>
      <c r="H12" s="17">
        <f>SUM(H7:H11)</f>
        <v>0</v>
      </c>
    </row>
    <row r="13" spans="1:8" ht="26.4" x14ac:dyDescent="0.25">
      <c r="A13" s="5">
        <v>7</v>
      </c>
      <c r="B13" s="32" t="s">
        <v>60</v>
      </c>
      <c r="C13" s="58">
        <f t="shared" si="0"/>
        <v>0</v>
      </c>
      <c r="D13" s="40">
        <f>SUM(D14:D17)</f>
        <v>0</v>
      </c>
      <c r="E13" s="17">
        <f>SUM(E14:E17)</f>
        <v>0</v>
      </c>
      <c r="F13" s="17">
        <f>SUM(F14:F17)</f>
        <v>0</v>
      </c>
      <c r="G13" s="17">
        <f>SUM(G14:G17)</f>
        <v>0</v>
      </c>
      <c r="H13" s="17">
        <f>SUM(H14:H17)</f>
        <v>0</v>
      </c>
    </row>
    <row r="14" spans="1:8" x14ac:dyDescent="0.25">
      <c r="A14" s="5">
        <v>8</v>
      </c>
      <c r="B14" s="32" t="s">
        <v>61</v>
      </c>
      <c r="C14" s="58">
        <f t="shared" si="0"/>
        <v>0</v>
      </c>
      <c r="D14" s="39"/>
      <c r="E14" s="6"/>
      <c r="F14" s="6"/>
      <c r="G14" s="6"/>
      <c r="H14" s="6"/>
    </row>
    <row r="15" spans="1:8" x14ac:dyDescent="0.25">
      <c r="A15" s="5">
        <v>9</v>
      </c>
      <c r="B15" s="32" t="s">
        <v>62</v>
      </c>
      <c r="C15" s="58">
        <f t="shared" si="0"/>
        <v>0</v>
      </c>
      <c r="D15" s="39"/>
      <c r="E15" s="6"/>
      <c r="F15" s="6"/>
      <c r="G15" s="6"/>
      <c r="H15" s="6"/>
    </row>
    <row r="16" spans="1:8" x14ac:dyDescent="0.25">
      <c r="A16" s="5">
        <v>10</v>
      </c>
      <c r="B16" s="32" t="s">
        <v>63</v>
      </c>
      <c r="C16" s="58">
        <f t="shared" si="0"/>
        <v>0</v>
      </c>
      <c r="D16" s="39"/>
      <c r="E16" s="6"/>
      <c r="F16" s="6"/>
      <c r="G16" s="6"/>
      <c r="H16" s="8"/>
    </row>
    <row r="17" spans="1:8" x14ac:dyDescent="0.25">
      <c r="A17" s="5">
        <v>11</v>
      </c>
      <c r="B17" s="32" t="s">
        <v>64</v>
      </c>
      <c r="C17" s="58">
        <f t="shared" si="0"/>
        <v>0</v>
      </c>
      <c r="D17" s="39"/>
      <c r="E17" s="6"/>
      <c r="F17" s="6"/>
      <c r="G17" s="6"/>
      <c r="H17" s="6"/>
    </row>
    <row r="18" spans="1:8" ht="26.4" x14ac:dyDescent="0.25">
      <c r="A18" s="5">
        <v>12</v>
      </c>
      <c r="B18" s="33" t="s">
        <v>65</v>
      </c>
      <c r="C18" s="58">
        <f t="shared" si="0"/>
        <v>0</v>
      </c>
      <c r="D18" s="41">
        <f>D12+D13</f>
        <v>0</v>
      </c>
      <c r="E18" s="7">
        <f>E12+E13</f>
        <v>0</v>
      </c>
      <c r="F18" s="7">
        <f>F12+F13</f>
        <v>0</v>
      </c>
      <c r="G18" s="7">
        <f>G12+G13</f>
        <v>0</v>
      </c>
      <c r="H18" s="7">
        <f>H12+H13</f>
        <v>0</v>
      </c>
    </row>
    <row r="19" spans="1:8" x14ac:dyDescent="0.25">
      <c r="A19" s="5">
        <v>13</v>
      </c>
      <c r="B19" s="32" t="s">
        <v>66</v>
      </c>
      <c r="C19" s="58">
        <f t="shared" si="0"/>
        <v>0</v>
      </c>
      <c r="D19" s="42">
        <f>SUM(D20:D23)</f>
        <v>0</v>
      </c>
      <c r="E19" s="18">
        <f>SUM(E20:E23)</f>
        <v>0</v>
      </c>
      <c r="F19" s="18">
        <f>SUM(F20:F23)</f>
        <v>0</v>
      </c>
      <c r="G19" s="18">
        <f>SUM(G20:G23)</f>
        <v>0</v>
      </c>
      <c r="H19" s="18">
        <f>SUM(H20:H23)</f>
        <v>0</v>
      </c>
    </row>
    <row r="20" spans="1:8" x14ac:dyDescent="0.25">
      <c r="A20" s="5">
        <v>14</v>
      </c>
      <c r="B20" s="32" t="s">
        <v>67</v>
      </c>
      <c r="C20" s="58">
        <f t="shared" si="0"/>
        <v>0</v>
      </c>
      <c r="D20" s="43"/>
      <c r="E20" s="4"/>
      <c r="F20" s="4"/>
      <c r="G20" s="4"/>
      <c r="H20" s="4"/>
    </row>
    <row r="21" spans="1:8" x14ac:dyDescent="0.25">
      <c r="A21" s="5">
        <v>15</v>
      </c>
      <c r="B21" s="32" t="s">
        <v>68</v>
      </c>
      <c r="C21" s="58">
        <f t="shared" si="0"/>
        <v>0</v>
      </c>
      <c r="D21" s="43"/>
      <c r="E21" s="4"/>
      <c r="F21" s="4"/>
      <c r="G21" s="4"/>
      <c r="H21" s="4"/>
    </row>
    <row r="22" spans="1:8" x14ac:dyDescent="0.25">
      <c r="A22" s="5">
        <v>16</v>
      </c>
      <c r="B22" s="32" t="s">
        <v>69</v>
      </c>
      <c r="C22" s="58">
        <f t="shared" si="0"/>
        <v>0</v>
      </c>
      <c r="D22" s="43"/>
      <c r="E22" s="4"/>
      <c r="F22" s="4"/>
      <c r="G22" s="4"/>
      <c r="H22" s="4"/>
    </row>
    <row r="23" spans="1:8" x14ac:dyDescent="0.25">
      <c r="A23" s="5">
        <v>17</v>
      </c>
      <c r="B23" s="34" t="s">
        <v>70</v>
      </c>
      <c r="C23" s="58">
        <f t="shared" si="0"/>
        <v>0</v>
      </c>
      <c r="D23" s="43"/>
      <c r="E23" s="4"/>
      <c r="F23" s="4"/>
      <c r="G23" s="4"/>
      <c r="H23" s="4"/>
    </row>
    <row r="24" spans="1:8" ht="26.4" x14ac:dyDescent="0.25">
      <c r="A24" s="5">
        <v>18</v>
      </c>
      <c r="B24" s="33" t="s">
        <v>71</v>
      </c>
      <c r="C24" s="58">
        <f t="shared" si="0"/>
        <v>0</v>
      </c>
      <c r="D24" s="41">
        <f>D19</f>
        <v>0</v>
      </c>
      <c r="E24" s="7">
        <f>E19</f>
        <v>0</v>
      </c>
      <c r="F24" s="7">
        <f>F19</f>
        <v>0</v>
      </c>
      <c r="G24" s="7">
        <f>G19</f>
        <v>0</v>
      </c>
      <c r="H24" s="7">
        <f>H19</f>
        <v>0</v>
      </c>
    </row>
    <row r="25" spans="1:8" x14ac:dyDescent="0.25">
      <c r="A25" s="5">
        <v>19</v>
      </c>
      <c r="B25" s="32" t="s">
        <v>72</v>
      </c>
      <c r="C25" s="58">
        <f t="shared" si="0"/>
        <v>0</v>
      </c>
      <c r="D25" s="40">
        <f>SUM(D26:D27)</f>
        <v>0</v>
      </c>
      <c r="E25" s="17">
        <f>SUM(E26:E27)</f>
        <v>0</v>
      </c>
      <c r="F25" s="17">
        <f>SUM(F26:F27)</f>
        <v>0</v>
      </c>
      <c r="G25" s="17">
        <f>SUM(G26:G27)</f>
        <v>0</v>
      </c>
      <c r="H25" s="17">
        <f>SUM(H26:H27)</f>
        <v>0</v>
      </c>
    </row>
    <row r="26" spans="1:8" x14ac:dyDescent="0.25">
      <c r="A26" s="5">
        <v>20</v>
      </c>
      <c r="B26" s="32" t="s">
        <v>73</v>
      </c>
      <c r="C26" s="58">
        <f t="shared" si="0"/>
        <v>0</v>
      </c>
      <c r="D26" s="39"/>
      <c r="E26" s="6"/>
      <c r="F26" s="6"/>
      <c r="G26" s="6"/>
      <c r="H26" s="6"/>
    </row>
    <row r="27" spans="1:8" ht="16.5" customHeight="1" x14ac:dyDescent="0.25">
      <c r="A27" s="5">
        <v>21</v>
      </c>
      <c r="B27" s="32" t="s">
        <v>74</v>
      </c>
      <c r="C27" s="58">
        <f t="shared" si="0"/>
        <v>0</v>
      </c>
      <c r="D27" s="39"/>
      <c r="E27" s="6"/>
      <c r="F27" s="6"/>
      <c r="G27" s="6"/>
      <c r="H27" s="6"/>
    </row>
    <row r="28" spans="1:8" ht="18.75" customHeight="1" x14ac:dyDescent="0.25">
      <c r="A28" s="5">
        <v>22</v>
      </c>
      <c r="B28" s="32" t="s">
        <v>75</v>
      </c>
      <c r="C28" s="58">
        <f t="shared" si="0"/>
        <v>0</v>
      </c>
      <c r="D28" s="39"/>
      <c r="E28" s="6"/>
      <c r="F28" s="6"/>
      <c r="G28" s="6"/>
      <c r="H28" s="6"/>
    </row>
    <row r="29" spans="1:8" x14ac:dyDescent="0.25">
      <c r="A29" s="5">
        <v>23</v>
      </c>
      <c r="B29" s="32" t="s">
        <v>76</v>
      </c>
      <c r="C29" s="58">
        <f t="shared" si="0"/>
        <v>0</v>
      </c>
      <c r="D29" s="39"/>
      <c r="E29" s="6"/>
      <c r="F29" s="6"/>
      <c r="G29" s="6"/>
      <c r="H29" s="6"/>
    </row>
    <row r="30" spans="1:8" ht="26.4" x14ac:dyDescent="0.25">
      <c r="A30" s="5">
        <v>24</v>
      </c>
      <c r="B30" s="32" t="s">
        <v>77</v>
      </c>
      <c r="C30" s="58">
        <f t="shared" si="0"/>
        <v>0</v>
      </c>
      <c r="D30" s="39"/>
      <c r="E30" s="6"/>
      <c r="F30" s="6"/>
      <c r="G30" s="6"/>
      <c r="H30" s="6"/>
    </row>
    <row r="31" spans="1:8" x14ac:dyDescent="0.25">
      <c r="A31" s="5">
        <v>25</v>
      </c>
      <c r="B31" s="32" t="s">
        <v>78</v>
      </c>
      <c r="C31" s="58">
        <f t="shared" si="0"/>
        <v>0</v>
      </c>
      <c r="D31" s="40">
        <f>SUM(D28:D30)</f>
        <v>0</v>
      </c>
      <c r="E31" s="17">
        <f>SUM(E28:E30)</f>
        <v>0</v>
      </c>
      <c r="F31" s="17">
        <f>SUM(F28:F30)</f>
        <v>0</v>
      </c>
      <c r="G31" s="17">
        <f>SUM(G28:G30)</f>
        <v>0</v>
      </c>
      <c r="H31" s="17">
        <f>SUM(H28:H30)</f>
        <v>0</v>
      </c>
    </row>
    <row r="32" spans="1:8" x14ac:dyDescent="0.25">
      <c r="A32" s="5">
        <v>26</v>
      </c>
      <c r="B32" s="32" t="s">
        <v>79</v>
      </c>
      <c r="C32" s="58">
        <f t="shared" si="0"/>
        <v>0</v>
      </c>
      <c r="D32" s="40">
        <f>SUM(D33:D35)</f>
        <v>0</v>
      </c>
      <c r="E32" s="17">
        <f>SUM(E33:E35)</f>
        <v>0</v>
      </c>
      <c r="F32" s="17">
        <f>SUM(F33:F35)</f>
        <v>0</v>
      </c>
      <c r="G32" s="17">
        <f>SUM(G33:G35)</f>
        <v>0</v>
      </c>
      <c r="H32" s="17">
        <f>SUM(H33:H35)</f>
        <v>0</v>
      </c>
    </row>
    <row r="33" spans="1:8" ht="39.6" x14ac:dyDescent="0.25">
      <c r="A33" s="5">
        <v>27</v>
      </c>
      <c r="B33" s="32" t="s">
        <v>80</v>
      </c>
      <c r="C33" s="58">
        <f t="shared" si="0"/>
        <v>0</v>
      </c>
      <c r="D33" s="39"/>
      <c r="E33" s="6"/>
      <c r="F33" s="6"/>
      <c r="G33" s="6"/>
      <c r="H33" s="6"/>
    </row>
    <row r="34" spans="1:8" x14ac:dyDescent="0.25">
      <c r="A34" s="5">
        <v>28</v>
      </c>
      <c r="B34" s="32" t="s">
        <v>81</v>
      </c>
      <c r="C34" s="58">
        <f t="shared" si="0"/>
        <v>0</v>
      </c>
      <c r="D34" s="39"/>
      <c r="E34" s="6"/>
      <c r="F34" s="6"/>
      <c r="G34" s="6"/>
      <c r="H34" s="6"/>
    </row>
    <row r="35" spans="1:8" x14ac:dyDescent="0.25">
      <c r="A35" s="5">
        <v>29</v>
      </c>
      <c r="B35" s="32" t="s">
        <v>82</v>
      </c>
      <c r="C35" s="58">
        <f t="shared" si="0"/>
        <v>0</v>
      </c>
      <c r="D35" s="43"/>
      <c r="E35" s="4"/>
      <c r="F35" s="4"/>
      <c r="G35" s="4"/>
      <c r="H35" s="4"/>
    </row>
    <row r="36" spans="1:8" x14ac:dyDescent="0.25">
      <c r="A36" s="5">
        <v>30</v>
      </c>
      <c r="B36" s="33" t="s">
        <v>83</v>
      </c>
      <c r="C36" s="58">
        <f t="shared" si="0"/>
        <v>0</v>
      </c>
      <c r="D36" s="41">
        <f>D25+D31+D32</f>
        <v>0</v>
      </c>
      <c r="E36" s="7">
        <f>E25+E31+E32</f>
        <v>0</v>
      </c>
      <c r="F36" s="7">
        <f>F25+F31+F32</f>
        <v>0</v>
      </c>
      <c r="G36" s="7">
        <f>G25+G31+G32</f>
        <v>0</v>
      </c>
      <c r="H36" s="7">
        <f>H25+H31+H32</f>
        <v>0</v>
      </c>
    </row>
    <row r="37" spans="1:8" x14ac:dyDescent="0.25">
      <c r="A37" s="5">
        <v>31</v>
      </c>
      <c r="B37" s="35" t="s">
        <v>84</v>
      </c>
      <c r="C37" s="58">
        <f t="shared" si="0"/>
        <v>0</v>
      </c>
      <c r="D37" s="44">
        <f>SUM(D38:D40)</f>
        <v>0</v>
      </c>
      <c r="E37" s="19">
        <f>SUM(E38:E40)</f>
        <v>0</v>
      </c>
      <c r="F37" s="19">
        <f>SUM(F38:F40)</f>
        <v>0</v>
      </c>
      <c r="G37" s="19">
        <f>SUM(G38:G40)</f>
        <v>0</v>
      </c>
      <c r="H37" s="19">
        <f>SUM(H38:H40)</f>
        <v>0</v>
      </c>
    </row>
    <row r="38" spans="1:8" x14ac:dyDescent="0.25">
      <c r="A38" s="5">
        <v>32</v>
      </c>
      <c r="B38" s="35" t="s">
        <v>85</v>
      </c>
      <c r="C38" s="58">
        <f t="shared" si="0"/>
        <v>0</v>
      </c>
      <c r="D38" s="45"/>
      <c r="E38" s="8"/>
      <c r="F38" s="8"/>
      <c r="G38" s="8"/>
      <c r="H38" s="8"/>
    </row>
    <row r="39" spans="1:8" x14ac:dyDescent="0.25">
      <c r="A39" s="5">
        <v>33</v>
      </c>
      <c r="B39" s="35" t="s">
        <v>86</v>
      </c>
      <c r="C39" s="58">
        <f t="shared" si="0"/>
        <v>0</v>
      </c>
      <c r="D39" s="45"/>
      <c r="E39" s="8"/>
      <c r="F39" s="8"/>
      <c r="G39" s="8"/>
      <c r="H39" s="8"/>
    </row>
    <row r="40" spans="1:8" x14ac:dyDescent="0.25">
      <c r="A40" s="5">
        <v>34</v>
      </c>
      <c r="B40" s="35" t="s">
        <v>87</v>
      </c>
      <c r="C40" s="58">
        <f t="shared" si="0"/>
        <v>0</v>
      </c>
      <c r="D40" s="45"/>
      <c r="E40" s="8"/>
      <c r="F40" s="8"/>
      <c r="G40" s="8"/>
      <c r="H40" s="8"/>
    </row>
    <row r="41" spans="1:8" x14ac:dyDescent="0.25">
      <c r="A41" s="5">
        <v>35</v>
      </c>
      <c r="B41" s="32" t="s">
        <v>88</v>
      </c>
      <c r="C41" s="58">
        <f t="shared" si="0"/>
        <v>0</v>
      </c>
      <c r="D41" s="44">
        <f>SUM(D42:D43)</f>
        <v>0</v>
      </c>
      <c r="E41" s="19">
        <f>SUM(E42:E43)</f>
        <v>0</v>
      </c>
      <c r="F41" s="19">
        <f>SUM(F42:F43)</f>
        <v>0</v>
      </c>
      <c r="G41" s="19">
        <f>SUM(G42:G43)</f>
        <v>0</v>
      </c>
      <c r="H41" s="19">
        <f>SUM(H42:H43)</f>
        <v>0</v>
      </c>
    </row>
    <row r="42" spans="1:8" x14ac:dyDescent="0.25">
      <c r="A42" s="5">
        <v>36</v>
      </c>
      <c r="B42" s="32" t="s">
        <v>89</v>
      </c>
      <c r="C42" s="58">
        <f t="shared" si="0"/>
        <v>0</v>
      </c>
      <c r="D42" s="39"/>
      <c r="E42" s="6"/>
      <c r="F42" s="6"/>
      <c r="G42" s="6"/>
      <c r="H42" s="6"/>
    </row>
    <row r="43" spans="1:8" x14ac:dyDescent="0.25">
      <c r="A43" s="5">
        <v>37</v>
      </c>
      <c r="B43" s="32" t="s">
        <v>90</v>
      </c>
      <c r="C43" s="58">
        <f t="shared" si="0"/>
        <v>0</v>
      </c>
      <c r="D43" s="39"/>
      <c r="E43" s="6"/>
      <c r="F43" s="6"/>
      <c r="G43" s="6"/>
      <c r="H43" s="6"/>
    </row>
    <row r="44" spans="1:8" x14ac:dyDescent="0.25">
      <c r="A44" s="5">
        <v>38</v>
      </c>
      <c r="B44" s="32" t="s">
        <v>91</v>
      </c>
      <c r="C44" s="58">
        <f t="shared" si="0"/>
        <v>0</v>
      </c>
      <c r="D44" s="44">
        <f>SUM(D45:D49)</f>
        <v>0</v>
      </c>
      <c r="E44" s="19">
        <f>SUM(E45:E49)</f>
        <v>0</v>
      </c>
      <c r="F44" s="19">
        <f>SUM(F45:F49)</f>
        <v>0</v>
      </c>
      <c r="G44" s="19">
        <f>SUM(G45:G49)</f>
        <v>0</v>
      </c>
      <c r="H44" s="19">
        <f>SUM(H45:H49)</f>
        <v>0</v>
      </c>
    </row>
    <row r="45" spans="1:8" ht="26.4" x14ac:dyDescent="0.25">
      <c r="A45" s="5">
        <v>39</v>
      </c>
      <c r="B45" s="32" t="s">
        <v>92</v>
      </c>
      <c r="C45" s="58">
        <f t="shared" si="0"/>
        <v>0</v>
      </c>
      <c r="D45" s="39"/>
      <c r="E45" s="6"/>
      <c r="F45" s="6"/>
      <c r="G45" s="6"/>
      <c r="H45" s="6"/>
    </row>
    <row r="46" spans="1:8" ht="26.4" x14ac:dyDescent="0.25">
      <c r="A46" s="5">
        <v>40</v>
      </c>
      <c r="B46" s="32" t="s">
        <v>93</v>
      </c>
      <c r="C46" s="58">
        <f t="shared" si="0"/>
        <v>0</v>
      </c>
      <c r="D46" s="39"/>
      <c r="E46" s="6"/>
      <c r="F46" s="6"/>
      <c r="G46" s="6"/>
      <c r="H46" s="6"/>
    </row>
    <row r="47" spans="1:8" x14ac:dyDescent="0.25">
      <c r="A47" s="5">
        <v>41</v>
      </c>
      <c r="B47" s="32" t="s">
        <v>94</v>
      </c>
      <c r="C47" s="58">
        <f t="shared" si="0"/>
        <v>0</v>
      </c>
      <c r="D47" s="39"/>
      <c r="E47" s="6"/>
      <c r="F47" s="6"/>
      <c r="G47" s="6"/>
      <c r="H47" s="6"/>
    </row>
    <row r="48" spans="1:8" ht="26.4" x14ac:dyDescent="0.25">
      <c r="A48" s="5">
        <v>42</v>
      </c>
      <c r="B48" s="32" t="s">
        <v>95</v>
      </c>
      <c r="C48" s="58">
        <f t="shared" si="0"/>
        <v>0</v>
      </c>
      <c r="D48" s="39"/>
      <c r="E48" s="6"/>
      <c r="F48" s="6"/>
      <c r="G48" s="6"/>
      <c r="H48" s="6"/>
    </row>
    <row r="49" spans="1:8" x14ac:dyDescent="0.25">
      <c r="A49" s="5">
        <v>43</v>
      </c>
      <c r="B49" s="32" t="s">
        <v>96</v>
      </c>
      <c r="C49" s="58">
        <f t="shared" si="0"/>
        <v>0</v>
      </c>
      <c r="D49" s="39"/>
      <c r="E49" s="6"/>
      <c r="F49" s="6"/>
      <c r="G49" s="6"/>
      <c r="H49" s="6"/>
    </row>
    <row r="50" spans="1:8" x14ac:dyDescent="0.25">
      <c r="A50" s="5">
        <v>44</v>
      </c>
      <c r="B50" s="32" t="s">
        <v>97</v>
      </c>
      <c r="C50" s="58">
        <f t="shared" si="0"/>
        <v>0</v>
      </c>
      <c r="D50" s="39"/>
      <c r="E50" s="6"/>
      <c r="F50" s="6"/>
      <c r="G50" s="6"/>
      <c r="H50" s="6"/>
    </row>
    <row r="51" spans="1:8" x14ac:dyDescent="0.25">
      <c r="A51" s="5">
        <v>45</v>
      </c>
      <c r="B51" s="32" t="s">
        <v>98</v>
      </c>
      <c r="C51" s="58">
        <f t="shared" si="0"/>
        <v>0</v>
      </c>
      <c r="D51" s="46"/>
      <c r="E51" s="9">
        <f>(E37+E41+E44+E50)*0.27</f>
        <v>0</v>
      </c>
      <c r="F51" s="9">
        <f>(F37+F41+F44+F50)*0.27</f>
        <v>0</v>
      </c>
      <c r="G51" s="9"/>
      <c r="H51" s="9">
        <f>(H37+H41+H44+H50)*0.27</f>
        <v>0</v>
      </c>
    </row>
    <row r="52" spans="1:8" x14ac:dyDescent="0.25">
      <c r="A52" s="5">
        <v>46</v>
      </c>
      <c r="B52" s="32" t="s">
        <v>99</v>
      </c>
      <c r="C52" s="58">
        <f t="shared" si="0"/>
        <v>0</v>
      </c>
      <c r="D52" s="39"/>
      <c r="E52" s="6"/>
      <c r="F52" s="6"/>
      <c r="G52" s="6"/>
      <c r="H52" s="6"/>
    </row>
    <row r="53" spans="1:8" ht="26.4" x14ac:dyDescent="0.25">
      <c r="A53" s="5">
        <v>47</v>
      </c>
      <c r="B53" s="32" t="s">
        <v>100</v>
      </c>
      <c r="C53" s="58">
        <f t="shared" si="0"/>
        <v>0</v>
      </c>
      <c r="D53" s="39"/>
      <c r="E53" s="6"/>
      <c r="F53" s="6"/>
      <c r="G53" s="6"/>
      <c r="H53" s="6"/>
    </row>
    <row r="54" spans="1:8" x14ac:dyDescent="0.25">
      <c r="A54" s="5">
        <v>48</v>
      </c>
      <c r="B54" s="32" t="s">
        <v>101</v>
      </c>
      <c r="C54" s="58">
        <f t="shared" si="0"/>
        <v>0</v>
      </c>
      <c r="D54" s="39"/>
      <c r="E54" s="6"/>
      <c r="F54" s="6"/>
      <c r="G54" s="6"/>
      <c r="H54" s="6"/>
    </row>
    <row r="55" spans="1:8" ht="26.4" x14ac:dyDescent="0.25">
      <c r="A55" s="5">
        <v>49</v>
      </c>
      <c r="B55" s="32" t="s">
        <v>102</v>
      </c>
      <c r="C55" s="58">
        <f t="shared" si="0"/>
        <v>0</v>
      </c>
      <c r="D55" s="39"/>
      <c r="E55" s="6"/>
      <c r="F55" s="6"/>
      <c r="G55" s="6"/>
      <c r="H55" s="6"/>
    </row>
    <row r="56" spans="1:8" x14ac:dyDescent="0.25">
      <c r="A56" s="5">
        <v>50</v>
      </c>
      <c r="B56" s="32" t="s">
        <v>103</v>
      </c>
      <c r="C56" s="58">
        <f t="shared" si="0"/>
        <v>0</v>
      </c>
      <c r="D56" s="39"/>
      <c r="E56" s="6"/>
      <c r="F56" s="6"/>
      <c r="G56" s="6"/>
      <c r="H56" s="6"/>
    </row>
    <row r="57" spans="1:8" x14ac:dyDescent="0.25">
      <c r="A57" s="5">
        <v>51</v>
      </c>
      <c r="B57" s="32" t="s">
        <v>104</v>
      </c>
      <c r="C57" s="58">
        <f t="shared" si="0"/>
        <v>0</v>
      </c>
      <c r="D57" s="39"/>
      <c r="E57" s="6"/>
      <c r="F57" s="6"/>
      <c r="G57" s="6"/>
      <c r="H57" s="6"/>
    </row>
    <row r="58" spans="1:8" s="61" customFormat="1" x14ac:dyDescent="0.25">
      <c r="A58" s="5">
        <v>52</v>
      </c>
      <c r="B58" s="32" t="s">
        <v>105</v>
      </c>
      <c r="C58" s="60">
        <f t="shared" si="0"/>
        <v>0</v>
      </c>
      <c r="D58" s="39"/>
      <c r="E58" s="6"/>
      <c r="F58" s="6"/>
      <c r="G58" s="6"/>
      <c r="H58" s="6"/>
    </row>
    <row r="59" spans="1:8" x14ac:dyDescent="0.25">
      <c r="A59" s="5">
        <v>53</v>
      </c>
      <c r="B59" s="33" t="s">
        <v>106</v>
      </c>
      <c r="C59" s="58">
        <f t="shared" si="0"/>
        <v>0</v>
      </c>
      <c r="D59" s="41">
        <f>D37+D41+D44+D50+D51+D52+D53+D54+D55+D56+D57+D58</f>
        <v>0</v>
      </c>
      <c r="E59" s="7">
        <f>E37+E41+E44+E50+E51+E52+E53+E54+E55+E56+E57+E58</f>
        <v>0</v>
      </c>
      <c r="F59" s="7">
        <f>F37+F41+F44+F50+F51+F52+F53+F54+F55+F56+F57+F58</f>
        <v>0</v>
      </c>
      <c r="G59" s="7">
        <f>G37+G41+G44+G50+G51+G52+G53+G54+G55+G56+G57+G58</f>
        <v>0</v>
      </c>
      <c r="H59" s="7">
        <f>H37+H41+H44+H50+H51+H52+H53+H54+H55+H56+H57+H58</f>
        <v>0</v>
      </c>
    </row>
    <row r="60" spans="1:8" s="61" customFormat="1" x14ac:dyDescent="0.25">
      <c r="A60" s="5">
        <v>54</v>
      </c>
      <c r="B60" s="32" t="s">
        <v>107</v>
      </c>
      <c r="C60" s="60">
        <f t="shared" si="0"/>
        <v>0</v>
      </c>
      <c r="D60" s="39"/>
      <c r="E60" s="6"/>
      <c r="F60" s="6"/>
      <c r="G60" s="6"/>
      <c r="H60" s="6"/>
    </row>
    <row r="61" spans="1:8" x14ac:dyDescent="0.25">
      <c r="A61" s="5">
        <v>55</v>
      </c>
      <c r="B61" s="33" t="s">
        <v>108</v>
      </c>
      <c r="C61" s="58">
        <f t="shared" si="0"/>
        <v>0</v>
      </c>
      <c r="D61" s="41">
        <f>D60</f>
        <v>0</v>
      </c>
      <c r="E61" s="7">
        <f>E60</f>
        <v>0</v>
      </c>
      <c r="F61" s="7">
        <f>F60</f>
        <v>0</v>
      </c>
      <c r="G61" s="7">
        <f>G60</f>
        <v>0</v>
      </c>
      <c r="H61" s="7">
        <f>H60</f>
        <v>0</v>
      </c>
    </row>
    <row r="62" spans="1:8" ht="26.4" x14ac:dyDescent="0.25">
      <c r="A62" s="5">
        <v>56</v>
      </c>
      <c r="B62" s="32" t="s">
        <v>109</v>
      </c>
      <c r="C62" s="58">
        <f t="shared" si="0"/>
        <v>0</v>
      </c>
      <c r="D62" s="39"/>
      <c r="E62" s="6"/>
      <c r="F62" s="6"/>
      <c r="G62" s="6"/>
      <c r="H62" s="6"/>
    </row>
    <row r="63" spans="1:8" x14ac:dyDescent="0.25">
      <c r="A63" s="5">
        <v>57</v>
      </c>
      <c r="B63" s="32" t="s">
        <v>110</v>
      </c>
      <c r="C63" s="58">
        <f t="shared" si="0"/>
        <v>0</v>
      </c>
      <c r="D63" s="39"/>
      <c r="E63" s="6"/>
      <c r="F63" s="6"/>
      <c r="G63" s="6"/>
      <c r="H63" s="6"/>
    </row>
    <row r="64" spans="1:8" x14ac:dyDescent="0.25">
      <c r="A64" s="5">
        <v>58</v>
      </c>
      <c r="B64" s="32" t="s">
        <v>111</v>
      </c>
      <c r="C64" s="58">
        <f t="shared" si="0"/>
        <v>0</v>
      </c>
      <c r="D64" s="43"/>
      <c r="E64" s="4"/>
      <c r="F64" s="4"/>
      <c r="G64" s="4"/>
      <c r="H64" s="4"/>
    </row>
    <row r="65" spans="1:8" x14ac:dyDescent="0.25">
      <c r="A65" s="5">
        <v>59</v>
      </c>
      <c r="B65" s="33" t="s">
        <v>112</v>
      </c>
      <c r="C65" s="58">
        <f t="shared" si="0"/>
        <v>0</v>
      </c>
      <c r="D65" s="47">
        <f>SUM(D62:D64)</f>
        <v>0</v>
      </c>
      <c r="E65" s="20">
        <f>SUM(E62:E64)</f>
        <v>0</v>
      </c>
      <c r="F65" s="20">
        <f>SUM(F62:F64)</f>
        <v>0</v>
      </c>
      <c r="G65" s="20">
        <f>SUM(G62:G64)</f>
        <v>0</v>
      </c>
      <c r="H65" s="20">
        <f>SUM(H62:H64)</f>
        <v>0</v>
      </c>
    </row>
    <row r="66" spans="1:8" x14ac:dyDescent="0.25">
      <c r="A66" s="5">
        <v>60</v>
      </c>
      <c r="B66" s="36" t="s">
        <v>113</v>
      </c>
      <c r="C66" s="58">
        <f t="shared" si="0"/>
        <v>0</v>
      </c>
      <c r="D66" s="48">
        <f>D18+D24+D36+D59+D61+D65</f>
        <v>0</v>
      </c>
      <c r="E66" s="21">
        <f>E18+E24+E36+E59+E61+E65</f>
        <v>0</v>
      </c>
      <c r="F66" s="21">
        <f>F18+F24+F36+F59+F61+F65</f>
        <v>0</v>
      </c>
      <c r="G66" s="21">
        <f>G18+G24+G36+G59+G61+G65</f>
        <v>0</v>
      </c>
      <c r="H66" s="21">
        <f>H18+H24+H36+H59+H61+H65</f>
        <v>0</v>
      </c>
    </row>
    <row r="67" spans="1:8" ht="26.4" x14ac:dyDescent="0.25">
      <c r="A67" s="5">
        <v>61</v>
      </c>
      <c r="B67" s="32" t="s">
        <v>114</v>
      </c>
      <c r="C67" s="58">
        <f t="shared" si="0"/>
        <v>0</v>
      </c>
      <c r="D67" s="39"/>
      <c r="E67" s="6"/>
      <c r="F67" s="6"/>
      <c r="G67" s="6"/>
      <c r="H67" s="6"/>
    </row>
    <row r="68" spans="1:8" x14ac:dyDescent="0.25">
      <c r="A68" s="5">
        <v>62</v>
      </c>
      <c r="B68" s="32" t="s">
        <v>115</v>
      </c>
      <c r="C68" s="58">
        <f t="shared" si="0"/>
        <v>0</v>
      </c>
      <c r="D68" s="39"/>
      <c r="E68" s="6"/>
      <c r="F68" s="6"/>
      <c r="G68" s="6"/>
      <c r="H68" s="6"/>
    </row>
    <row r="69" spans="1:8" x14ac:dyDescent="0.25">
      <c r="A69" s="5">
        <v>63</v>
      </c>
      <c r="B69" s="32" t="s">
        <v>123</v>
      </c>
      <c r="C69" s="58">
        <f t="shared" si="0"/>
        <v>7858323</v>
      </c>
      <c r="D69" s="39"/>
      <c r="E69" s="6">
        <v>7858323</v>
      </c>
      <c r="F69" s="6"/>
      <c r="G69" s="6"/>
      <c r="H69" s="6"/>
    </row>
    <row r="70" spans="1:8" x14ac:dyDescent="0.25">
      <c r="A70" s="5">
        <v>64</v>
      </c>
      <c r="B70" s="32" t="s">
        <v>116</v>
      </c>
      <c r="C70" s="58">
        <f t="shared" si="0"/>
        <v>7858323</v>
      </c>
      <c r="D70" s="42">
        <f>SUM(D67:D69)</f>
        <v>0</v>
      </c>
      <c r="E70" s="18">
        <f>SUM(E67:E69)</f>
        <v>7858323</v>
      </c>
      <c r="F70" s="18">
        <f>SUM(F67:F69)</f>
        <v>0</v>
      </c>
      <c r="G70" s="18">
        <f>SUM(G67:G69)</f>
        <v>0</v>
      </c>
      <c r="H70" s="18">
        <f>SUM(H67:H69)</f>
        <v>0</v>
      </c>
    </row>
    <row r="71" spans="1:8" ht="13.8" thickBot="1" x14ac:dyDescent="0.3">
      <c r="A71" s="5">
        <v>65</v>
      </c>
      <c r="B71" s="37" t="s">
        <v>117</v>
      </c>
      <c r="C71" s="58">
        <f>SUM(D71:H71)</f>
        <v>7858323</v>
      </c>
      <c r="D71" s="49">
        <f>D70</f>
        <v>0</v>
      </c>
      <c r="E71" s="22">
        <f>E70</f>
        <v>7858323</v>
      </c>
      <c r="F71" s="22">
        <f>F70</f>
        <v>0</v>
      </c>
      <c r="G71" s="22">
        <f>G70</f>
        <v>0</v>
      </c>
      <c r="H71" s="22">
        <f>H70</f>
        <v>0</v>
      </c>
    </row>
    <row r="72" spans="1:8" ht="14.4" thickTop="1" thickBot="1" x14ac:dyDescent="0.3">
      <c r="A72" s="536">
        <v>66</v>
      </c>
      <c r="B72" s="537" t="s">
        <v>46</v>
      </c>
      <c r="C72" s="59">
        <f>SUM(D72:H72)</f>
        <v>7858323</v>
      </c>
      <c r="D72" s="538">
        <f>D66+D71</f>
        <v>0</v>
      </c>
      <c r="E72" s="538">
        <f>E66+E71</f>
        <v>7858323</v>
      </c>
      <c r="F72" s="538">
        <f>F66+F71</f>
        <v>0</v>
      </c>
      <c r="G72" s="538">
        <f>G66+G71</f>
        <v>0</v>
      </c>
      <c r="H72" s="538">
        <f>H66+H71</f>
        <v>0</v>
      </c>
    </row>
    <row r="73" spans="1:8" ht="13.8" thickTop="1" x14ac:dyDescent="0.25">
      <c r="A73" s="5">
        <v>67</v>
      </c>
      <c r="B73" s="544" t="s">
        <v>4</v>
      </c>
      <c r="C73" s="546">
        <f t="shared" ref="C73:C116" si="1">SUM(D73:H73)</f>
        <v>5893795</v>
      </c>
      <c r="D73" s="547"/>
      <c r="E73" s="548">
        <v>5893795</v>
      </c>
      <c r="F73" s="548"/>
      <c r="G73" s="548"/>
      <c r="H73" s="548"/>
    </row>
    <row r="74" spans="1:8" ht="26.4" x14ac:dyDescent="0.25">
      <c r="A74" s="536">
        <v>68</v>
      </c>
      <c r="B74" s="544" t="s">
        <v>5</v>
      </c>
      <c r="C74" s="549">
        <f t="shared" si="1"/>
        <v>1356368</v>
      </c>
      <c r="D74" s="547"/>
      <c r="E74" s="548">
        <v>1356368</v>
      </c>
      <c r="F74" s="548"/>
      <c r="G74" s="548"/>
      <c r="H74" s="548"/>
    </row>
    <row r="75" spans="1:8" x14ac:dyDescent="0.25">
      <c r="A75" s="5">
        <v>69</v>
      </c>
      <c r="B75" s="545" t="s">
        <v>6</v>
      </c>
      <c r="C75" s="549">
        <f t="shared" si="1"/>
        <v>608160</v>
      </c>
      <c r="D75" s="550"/>
      <c r="E75" s="551">
        <v>608160</v>
      </c>
      <c r="F75" s="551"/>
      <c r="G75" s="551"/>
      <c r="H75" s="548"/>
    </row>
    <row r="76" spans="1:8" x14ac:dyDescent="0.25">
      <c r="A76" s="536">
        <v>70</v>
      </c>
      <c r="B76" s="32" t="s">
        <v>7</v>
      </c>
      <c r="C76" s="58">
        <f t="shared" si="1"/>
        <v>0</v>
      </c>
      <c r="D76" s="45">
        <f>D77</f>
        <v>0</v>
      </c>
      <c r="E76" s="8">
        <f>E77</f>
        <v>0</v>
      </c>
      <c r="F76" s="8">
        <f>F77</f>
        <v>0</v>
      </c>
      <c r="G76" s="8">
        <f>G77</f>
        <v>0</v>
      </c>
      <c r="H76" s="8">
        <f>H77</f>
        <v>0</v>
      </c>
    </row>
    <row r="77" spans="1:8" ht="26.4" x14ac:dyDescent="0.25">
      <c r="A77" s="5">
        <v>71</v>
      </c>
      <c r="B77" s="32" t="s">
        <v>8</v>
      </c>
      <c r="C77" s="58">
        <f t="shared" si="1"/>
        <v>0</v>
      </c>
      <c r="D77" s="39"/>
      <c r="E77" s="6"/>
      <c r="F77" s="6"/>
      <c r="G77" s="6"/>
      <c r="H77" s="6"/>
    </row>
    <row r="78" spans="1:8" x14ac:dyDescent="0.25">
      <c r="A78" s="536">
        <v>72</v>
      </c>
      <c r="B78" s="32" t="s">
        <v>9</v>
      </c>
      <c r="C78" s="58">
        <f t="shared" si="1"/>
        <v>0</v>
      </c>
      <c r="D78" s="45">
        <f>D79</f>
        <v>0</v>
      </c>
      <c r="E78" s="8">
        <f>E79</f>
        <v>0</v>
      </c>
      <c r="F78" s="8">
        <f>F79</f>
        <v>0</v>
      </c>
      <c r="G78" s="8">
        <f>G79</f>
        <v>0</v>
      </c>
      <c r="H78" s="8">
        <f>H79</f>
        <v>0</v>
      </c>
    </row>
    <row r="79" spans="1:8" x14ac:dyDescent="0.25">
      <c r="A79" s="5">
        <v>73</v>
      </c>
      <c r="B79" s="32" t="s">
        <v>10</v>
      </c>
      <c r="C79" s="58">
        <f t="shared" si="1"/>
        <v>0</v>
      </c>
      <c r="D79" s="45"/>
      <c r="E79" s="8"/>
      <c r="F79" s="8"/>
      <c r="G79" s="8"/>
      <c r="H79" s="8"/>
    </row>
    <row r="80" spans="1:8" x14ac:dyDescent="0.25">
      <c r="A80" s="536">
        <v>74</v>
      </c>
      <c r="B80" s="32" t="s">
        <v>11</v>
      </c>
      <c r="C80" s="58">
        <f t="shared" si="1"/>
        <v>0</v>
      </c>
      <c r="D80" s="45">
        <f>SUM(D81:D83)</f>
        <v>0</v>
      </c>
      <c r="E80" s="8">
        <f>SUM(E81:E83)</f>
        <v>0</v>
      </c>
      <c r="F80" s="8">
        <f>SUM(F81:F83)</f>
        <v>0</v>
      </c>
      <c r="G80" s="8">
        <f>SUM(G81:G83)</f>
        <v>0</v>
      </c>
      <c r="H80" s="8">
        <f>SUM(H81:H83)</f>
        <v>0</v>
      </c>
    </row>
    <row r="81" spans="1:8" x14ac:dyDescent="0.25">
      <c r="A81" s="5">
        <v>75</v>
      </c>
      <c r="B81" s="32" t="s">
        <v>12</v>
      </c>
      <c r="C81" s="58">
        <f t="shared" si="1"/>
        <v>0</v>
      </c>
      <c r="D81" s="39"/>
      <c r="E81" s="6"/>
      <c r="F81" s="6"/>
      <c r="G81" s="6"/>
      <c r="H81" s="6"/>
    </row>
    <row r="82" spans="1:8" x14ac:dyDescent="0.25">
      <c r="A82" s="536">
        <v>76</v>
      </c>
      <c r="B82" s="32" t="s">
        <v>13</v>
      </c>
      <c r="C82" s="58">
        <f t="shared" si="1"/>
        <v>0</v>
      </c>
      <c r="D82" s="39"/>
      <c r="E82" s="6"/>
      <c r="F82" s="6"/>
      <c r="G82" s="6"/>
      <c r="H82" s="6"/>
    </row>
    <row r="83" spans="1:8" x14ac:dyDescent="0.25">
      <c r="A83" s="5">
        <v>77</v>
      </c>
      <c r="B83" s="32" t="s">
        <v>14</v>
      </c>
      <c r="C83" s="58">
        <f t="shared" si="1"/>
        <v>0</v>
      </c>
      <c r="D83" s="39"/>
      <c r="E83" s="6"/>
      <c r="F83" s="6"/>
      <c r="G83" s="6"/>
      <c r="H83" s="6"/>
    </row>
    <row r="84" spans="1:8" x14ac:dyDescent="0.25">
      <c r="A84" s="536">
        <v>78</v>
      </c>
      <c r="B84" s="50" t="s">
        <v>15</v>
      </c>
      <c r="C84" s="58">
        <f t="shared" si="1"/>
        <v>0</v>
      </c>
      <c r="D84" s="53">
        <f>D76+D78+D80</f>
        <v>0</v>
      </c>
      <c r="E84" s="10">
        <f>E76+E78+E80</f>
        <v>0</v>
      </c>
      <c r="F84" s="10">
        <f>F76+F78+F80</f>
        <v>0</v>
      </c>
      <c r="G84" s="10">
        <f>G76+G78+G80</f>
        <v>0</v>
      </c>
      <c r="H84" s="10">
        <f>H76+H78+H80</f>
        <v>0</v>
      </c>
    </row>
    <row r="85" spans="1:8" x14ac:dyDescent="0.25">
      <c r="A85" s="5">
        <v>79</v>
      </c>
      <c r="B85" s="32" t="s">
        <v>16</v>
      </c>
      <c r="C85" s="58">
        <f t="shared" si="1"/>
        <v>0</v>
      </c>
      <c r="D85" s="39"/>
      <c r="E85" s="6"/>
      <c r="F85" s="6"/>
      <c r="G85" s="6"/>
      <c r="H85" s="6"/>
    </row>
    <row r="86" spans="1:8" ht="26.4" x14ac:dyDescent="0.25">
      <c r="A86" s="536">
        <v>80</v>
      </c>
      <c r="B86" s="32" t="s">
        <v>17</v>
      </c>
      <c r="C86" s="58">
        <f t="shared" si="1"/>
        <v>0</v>
      </c>
      <c r="D86" s="41">
        <f>SUM(D87:D90)</f>
        <v>0</v>
      </c>
      <c r="E86" s="7">
        <f>SUM(E87:E90)</f>
        <v>0</v>
      </c>
      <c r="F86" s="7">
        <f>SUM(F87:F90)</f>
        <v>0</v>
      </c>
      <c r="G86" s="7">
        <f>SUM(G87:G90)</f>
        <v>0</v>
      </c>
      <c r="H86" s="7">
        <f>SUM(H87:H90)</f>
        <v>0</v>
      </c>
    </row>
    <row r="87" spans="1:8" x14ac:dyDescent="0.25">
      <c r="A87" s="5">
        <v>81</v>
      </c>
      <c r="B87" s="32" t="s">
        <v>18</v>
      </c>
      <c r="C87" s="58">
        <f t="shared" si="1"/>
        <v>0</v>
      </c>
      <c r="D87" s="39"/>
      <c r="E87" s="6"/>
      <c r="F87" s="6"/>
      <c r="G87" s="6"/>
      <c r="H87" s="6"/>
    </row>
    <row r="88" spans="1:8" x14ac:dyDescent="0.25">
      <c r="A88" s="536">
        <v>82</v>
      </c>
      <c r="B88" s="32" t="s">
        <v>19</v>
      </c>
      <c r="C88" s="58">
        <f t="shared" si="1"/>
        <v>0</v>
      </c>
      <c r="D88" s="39"/>
      <c r="E88" s="6"/>
      <c r="F88" s="6"/>
      <c r="G88" s="6"/>
      <c r="H88" s="6"/>
    </row>
    <row r="89" spans="1:8" x14ac:dyDescent="0.25">
      <c r="A89" s="5">
        <v>83</v>
      </c>
      <c r="B89" s="32" t="s">
        <v>20</v>
      </c>
      <c r="C89" s="58">
        <f t="shared" si="1"/>
        <v>0</v>
      </c>
      <c r="D89" s="39"/>
      <c r="E89" s="6"/>
      <c r="F89" s="6"/>
      <c r="G89" s="6"/>
      <c r="H89" s="6"/>
    </row>
    <row r="90" spans="1:8" x14ac:dyDescent="0.25">
      <c r="A90" s="536">
        <v>84</v>
      </c>
      <c r="B90" s="32" t="s">
        <v>21</v>
      </c>
      <c r="C90" s="58">
        <f t="shared" si="1"/>
        <v>0</v>
      </c>
      <c r="D90" s="39"/>
      <c r="E90" s="6"/>
      <c r="F90" s="6"/>
      <c r="G90" s="6"/>
      <c r="H90" s="6"/>
    </row>
    <row r="91" spans="1:8" ht="26.4" x14ac:dyDescent="0.25">
      <c r="A91" s="5">
        <v>85</v>
      </c>
      <c r="B91" s="32" t="s">
        <v>22</v>
      </c>
      <c r="C91" s="58">
        <f t="shared" si="1"/>
        <v>0</v>
      </c>
      <c r="D91" s="39"/>
      <c r="E91" s="6"/>
      <c r="F91" s="6"/>
      <c r="G91" s="6"/>
      <c r="H91" s="6"/>
    </row>
    <row r="92" spans="1:8" x14ac:dyDescent="0.25">
      <c r="A92" s="536">
        <v>86</v>
      </c>
      <c r="B92" s="32" t="s">
        <v>23</v>
      </c>
      <c r="C92" s="58">
        <f t="shared" si="1"/>
        <v>0</v>
      </c>
      <c r="D92" s="39"/>
      <c r="E92" s="6"/>
      <c r="F92" s="6"/>
      <c r="G92" s="6"/>
      <c r="H92" s="6"/>
    </row>
    <row r="93" spans="1:8" x14ac:dyDescent="0.25">
      <c r="A93" s="5">
        <v>87</v>
      </c>
      <c r="B93" s="50" t="s">
        <v>24</v>
      </c>
      <c r="C93" s="58">
        <f t="shared" si="1"/>
        <v>0</v>
      </c>
      <c r="D93" s="53">
        <f>D85+D86+D91+D92</f>
        <v>0</v>
      </c>
      <c r="E93" s="10">
        <f>E85+E86+E91+E92</f>
        <v>0</v>
      </c>
      <c r="F93" s="10">
        <f>F85+F86+F91+F92</f>
        <v>0</v>
      </c>
      <c r="G93" s="10">
        <f>G85+G86+G91+G92</f>
        <v>0</v>
      </c>
      <c r="H93" s="10">
        <f>H85+H86+H91+H92</f>
        <v>0</v>
      </c>
    </row>
    <row r="94" spans="1:8" x14ac:dyDescent="0.25">
      <c r="A94" s="536">
        <v>88</v>
      </c>
      <c r="B94" s="32" t="s">
        <v>25</v>
      </c>
      <c r="C94" s="58">
        <f t="shared" si="1"/>
        <v>0</v>
      </c>
      <c r="D94" s="39"/>
      <c r="E94" s="6"/>
      <c r="F94" s="6"/>
      <c r="G94" s="6"/>
      <c r="H94" s="6"/>
    </row>
    <row r="95" spans="1:8" x14ac:dyDescent="0.25">
      <c r="A95" s="5">
        <v>89</v>
      </c>
      <c r="B95" s="32" t="s">
        <v>26</v>
      </c>
      <c r="C95" s="58">
        <f t="shared" si="1"/>
        <v>0</v>
      </c>
      <c r="D95" s="39"/>
      <c r="E95" s="6"/>
      <c r="F95" s="6"/>
      <c r="G95" s="6"/>
      <c r="H95" s="6"/>
    </row>
    <row r="96" spans="1:8" x14ac:dyDescent="0.25">
      <c r="A96" s="536">
        <v>90</v>
      </c>
      <c r="B96" s="32" t="s">
        <v>27</v>
      </c>
      <c r="C96" s="58">
        <f t="shared" si="1"/>
        <v>0</v>
      </c>
      <c r="D96" s="39"/>
      <c r="E96" s="6"/>
      <c r="F96" s="6"/>
      <c r="G96" s="6"/>
      <c r="H96" s="6"/>
    </row>
    <row r="97" spans="1:8" x14ac:dyDescent="0.25">
      <c r="A97" s="5">
        <v>91</v>
      </c>
      <c r="B97" s="32" t="s">
        <v>28</v>
      </c>
      <c r="C97" s="58">
        <f t="shared" si="1"/>
        <v>0</v>
      </c>
      <c r="D97" s="39"/>
      <c r="E97" s="6"/>
      <c r="F97" s="6"/>
      <c r="G97" s="6"/>
      <c r="H97" s="6"/>
    </row>
    <row r="98" spans="1:8" ht="26.4" x14ac:dyDescent="0.25">
      <c r="A98" s="536">
        <v>92</v>
      </c>
      <c r="B98" s="32" t="s">
        <v>29</v>
      </c>
      <c r="C98" s="58">
        <f t="shared" si="1"/>
        <v>0</v>
      </c>
      <c r="D98" s="39"/>
      <c r="E98" s="6"/>
      <c r="F98" s="6"/>
      <c r="G98" s="6"/>
      <c r="H98" s="6"/>
    </row>
    <row r="99" spans="1:8" x14ac:dyDescent="0.25">
      <c r="A99" s="5">
        <v>93</v>
      </c>
      <c r="B99" s="50" t="s">
        <v>30</v>
      </c>
      <c r="C99" s="58">
        <f t="shared" si="1"/>
        <v>0</v>
      </c>
      <c r="D99" s="53">
        <f>SUM(D94:D98)</f>
        <v>0</v>
      </c>
      <c r="E99" s="10">
        <f>SUM(E94:E98)</f>
        <v>0</v>
      </c>
      <c r="F99" s="10">
        <f>SUM(F94:F98)</f>
        <v>0</v>
      </c>
      <c r="G99" s="10">
        <f>SUM(G94:G98)</f>
        <v>0</v>
      </c>
      <c r="H99" s="10">
        <f>SUM(H94:H98)</f>
        <v>0</v>
      </c>
    </row>
    <row r="100" spans="1:8" x14ac:dyDescent="0.25">
      <c r="A100" s="536">
        <v>94</v>
      </c>
      <c r="B100" s="32" t="s">
        <v>31</v>
      </c>
      <c r="C100" s="58">
        <f t="shared" si="1"/>
        <v>0</v>
      </c>
      <c r="D100" s="39"/>
      <c r="E100" s="6"/>
      <c r="F100" s="6"/>
      <c r="G100" s="6"/>
      <c r="H100" s="6"/>
    </row>
    <row r="101" spans="1:8" x14ac:dyDescent="0.25">
      <c r="A101" s="5">
        <v>95</v>
      </c>
      <c r="B101" s="32" t="s">
        <v>32</v>
      </c>
      <c r="C101" s="58">
        <f t="shared" si="1"/>
        <v>0</v>
      </c>
      <c r="D101" s="39"/>
      <c r="E101" s="6"/>
      <c r="F101" s="6"/>
      <c r="G101" s="6"/>
      <c r="H101" s="6"/>
    </row>
    <row r="102" spans="1:8" x14ac:dyDescent="0.25">
      <c r="A102" s="536">
        <v>96</v>
      </c>
      <c r="B102" s="32" t="s">
        <v>33</v>
      </c>
      <c r="C102" s="58">
        <f t="shared" si="1"/>
        <v>0</v>
      </c>
      <c r="D102" s="39"/>
      <c r="E102" s="6"/>
      <c r="F102" s="6"/>
      <c r="G102" s="6"/>
      <c r="H102" s="6"/>
    </row>
    <row r="103" spans="1:8" ht="26.4" x14ac:dyDescent="0.25">
      <c r="A103" s="5">
        <v>97</v>
      </c>
      <c r="B103" s="32" t="s">
        <v>34</v>
      </c>
      <c r="C103" s="58">
        <f t="shared" si="1"/>
        <v>0</v>
      </c>
      <c r="D103" s="39"/>
      <c r="E103" s="6"/>
      <c r="F103" s="6"/>
      <c r="G103" s="6"/>
      <c r="H103" s="6"/>
    </row>
    <row r="104" spans="1:8" x14ac:dyDescent="0.25">
      <c r="A104" s="536">
        <v>98</v>
      </c>
      <c r="B104" s="50" t="s">
        <v>35</v>
      </c>
      <c r="C104" s="58">
        <f t="shared" si="1"/>
        <v>0</v>
      </c>
      <c r="D104" s="53">
        <f>SUM(D100:D103)</f>
        <v>0</v>
      </c>
      <c r="E104" s="53">
        <f>SUM(E100:E103)</f>
        <v>0</v>
      </c>
      <c r="F104" s="53">
        <f>SUM(F100:F103)</f>
        <v>0</v>
      </c>
      <c r="G104" s="53">
        <f>SUM(G100:G103)</f>
        <v>0</v>
      </c>
      <c r="H104" s="53">
        <f>SUM(H100:H103)</f>
        <v>0</v>
      </c>
    </row>
    <row r="105" spans="1:8" ht="26.4" x14ac:dyDescent="0.25">
      <c r="A105" s="5">
        <v>99</v>
      </c>
      <c r="B105" s="32" t="s">
        <v>36</v>
      </c>
      <c r="C105" s="58">
        <f t="shared" si="1"/>
        <v>0</v>
      </c>
      <c r="D105" s="45">
        <f>SUM(D106:D108)</f>
        <v>0</v>
      </c>
      <c r="E105" s="8">
        <f>SUM(E106:E108)</f>
        <v>0</v>
      </c>
      <c r="F105" s="8">
        <f>SUM(F106:F108)</f>
        <v>0</v>
      </c>
      <c r="G105" s="8">
        <f>SUM(G106:G108)</f>
        <v>0</v>
      </c>
      <c r="H105" s="8">
        <f>SUM(H106:H108)</f>
        <v>0</v>
      </c>
    </row>
    <row r="106" spans="1:8" x14ac:dyDescent="0.25">
      <c r="A106" s="536">
        <v>100</v>
      </c>
      <c r="B106" s="32" t="s">
        <v>37</v>
      </c>
      <c r="C106" s="58">
        <f t="shared" si="1"/>
        <v>0</v>
      </c>
      <c r="D106" s="39"/>
      <c r="E106" s="6"/>
      <c r="F106" s="6"/>
      <c r="G106" s="6"/>
      <c r="H106" s="6"/>
    </row>
    <row r="107" spans="1:8" x14ac:dyDescent="0.25">
      <c r="A107" s="5">
        <v>101</v>
      </c>
      <c r="B107" s="32" t="s">
        <v>38</v>
      </c>
      <c r="C107" s="58">
        <f t="shared" si="1"/>
        <v>0</v>
      </c>
      <c r="D107" s="39"/>
      <c r="E107" s="6"/>
      <c r="F107" s="6"/>
      <c r="G107" s="6"/>
      <c r="H107" s="6"/>
    </row>
    <row r="108" spans="1:8" ht="26.4" x14ac:dyDescent="0.25">
      <c r="A108" s="536">
        <v>102</v>
      </c>
      <c r="B108" s="32" t="s">
        <v>39</v>
      </c>
      <c r="C108" s="58">
        <f t="shared" si="1"/>
        <v>0</v>
      </c>
      <c r="D108" s="39"/>
      <c r="E108" s="6"/>
      <c r="F108" s="6"/>
      <c r="G108" s="6"/>
      <c r="H108" s="6"/>
    </row>
    <row r="109" spans="1:8" x14ac:dyDescent="0.25">
      <c r="A109" s="5">
        <v>103</v>
      </c>
      <c r="B109" s="50" t="s">
        <v>40</v>
      </c>
      <c r="C109" s="58">
        <f t="shared" si="1"/>
        <v>0</v>
      </c>
      <c r="D109" s="53">
        <f>D105</f>
        <v>0</v>
      </c>
      <c r="E109" s="10">
        <f>E105</f>
        <v>0</v>
      </c>
      <c r="F109" s="10">
        <f>F105</f>
        <v>0</v>
      </c>
      <c r="G109" s="10">
        <f>G105</f>
        <v>0</v>
      </c>
      <c r="H109" s="10">
        <f>H105</f>
        <v>0</v>
      </c>
    </row>
    <row r="110" spans="1:8" x14ac:dyDescent="0.25">
      <c r="A110" s="536">
        <v>104</v>
      </c>
      <c r="B110" s="36" t="s">
        <v>41</v>
      </c>
      <c r="C110" s="58">
        <f t="shared" si="1"/>
        <v>7858323</v>
      </c>
      <c r="D110" s="55">
        <f>D73+D74+D75+D84+D93+D99+D104+D109</f>
        <v>0</v>
      </c>
      <c r="E110" s="11">
        <f>E73+E74+E75+E84+E93+E99+E104+E109</f>
        <v>7858323</v>
      </c>
      <c r="F110" s="11">
        <f>F73+F74+F75+F84+F93+F99+F104+F109</f>
        <v>0</v>
      </c>
      <c r="G110" s="11">
        <f>G73+G74+G75+G84+G93+G99+G104+G109</f>
        <v>0</v>
      </c>
      <c r="H110" s="11">
        <f>H73+H74+H75+H84+H93+H99+H104+H109</f>
        <v>0</v>
      </c>
    </row>
    <row r="111" spans="1:8" ht="26.4" x14ac:dyDescent="0.25">
      <c r="A111" s="5">
        <v>105</v>
      </c>
      <c r="B111" s="32" t="s">
        <v>42</v>
      </c>
      <c r="C111" s="58">
        <f t="shared" si="1"/>
        <v>0</v>
      </c>
      <c r="D111" s="39"/>
      <c r="E111" s="6"/>
      <c r="F111" s="6"/>
      <c r="G111" s="6"/>
      <c r="H111" s="6"/>
    </row>
    <row r="112" spans="1:8" x14ac:dyDescent="0.25">
      <c r="A112" s="536">
        <v>106</v>
      </c>
      <c r="B112" s="32"/>
      <c r="C112" s="58">
        <f t="shared" si="1"/>
        <v>0</v>
      </c>
      <c r="D112" s="39"/>
      <c r="E112" s="6"/>
      <c r="F112" s="6"/>
      <c r="G112" s="6"/>
      <c r="H112" s="6"/>
    </row>
    <row r="113" spans="1:8" x14ac:dyDescent="0.25">
      <c r="A113" s="5">
        <v>107</v>
      </c>
      <c r="B113" s="32" t="s">
        <v>43</v>
      </c>
      <c r="C113" s="58">
        <f t="shared" si="1"/>
        <v>0</v>
      </c>
      <c r="D113" s="39">
        <f>'[1]1b'!C141</f>
        <v>0</v>
      </c>
      <c r="E113" s="6"/>
      <c r="F113" s="6"/>
      <c r="G113" s="6"/>
      <c r="H113" s="6"/>
    </row>
    <row r="114" spans="1:8" x14ac:dyDescent="0.25">
      <c r="A114" s="536">
        <v>108</v>
      </c>
      <c r="B114" s="32" t="s">
        <v>44</v>
      </c>
      <c r="C114" s="58">
        <f t="shared" si="1"/>
        <v>0</v>
      </c>
      <c r="D114" s="45">
        <f>SUM(D111:D113)</f>
        <v>0</v>
      </c>
      <c r="E114" s="8">
        <f>SUM(E111:E113)</f>
        <v>0</v>
      </c>
      <c r="F114" s="8">
        <f>SUM(F111:F113)</f>
        <v>0</v>
      </c>
      <c r="G114" s="8">
        <f>SUM(G111:G113)</f>
        <v>0</v>
      </c>
      <c r="H114" s="8">
        <f>SUM(H111:H113)</f>
        <v>0</v>
      </c>
    </row>
    <row r="115" spans="1:8" ht="13.8" thickBot="1" x14ac:dyDescent="0.3">
      <c r="A115" s="5">
        <v>109</v>
      </c>
      <c r="B115" s="37" t="s">
        <v>45</v>
      </c>
      <c r="C115" s="58">
        <f t="shared" si="1"/>
        <v>0</v>
      </c>
      <c r="D115" s="56">
        <f>D114</f>
        <v>0</v>
      </c>
      <c r="E115" s="12">
        <f>E114</f>
        <v>0</v>
      </c>
      <c r="F115" s="12">
        <f>F114</f>
        <v>0</v>
      </c>
      <c r="G115" s="12">
        <f>G114</f>
        <v>0</v>
      </c>
      <c r="H115" s="12">
        <f>H114</f>
        <v>0</v>
      </c>
    </row>
    <row r="116" spans="1:8" ht="14.4" thickTop="1" thickBot="1" x14ac:dyDescent="0.3">
      <c r="A116" s="536">
        <v>110</v>
      </c>
      <c r="B116" s="540" t="s">
        <v>46</v>
      </c>
      <c r="C116" s="59">
        <f t="shared" si="1"/>
        <v>7858323</v>
      </c>
      <c r="D116" s="538">
        <f>D110+D115</f>
        <v>0</v>
      </c>
      <c r="E116" s="541">
        <f>E110+E115</f>
        <v>7858323</v>
      </c>
      <c r="F116" s="541">
        <f>F110+F115</f>
        <v>0</v>
      </c>
      <c r="G116" s="541">
        <f>G110+G115</f>
        <v>0</v>
      </c>
      <c r="H116" s="541">
        <f>H110+H115</f>
        <v>0</v>
      </c>
    </row>
    <row r="117" spans="1:8" ht="13.8" thickTop="1" x14ac:dyDescent="0.25"/>
  </sheetData>
  <pageMargins left="0.15748031496062992" right="0.15748031496062992" top="0.19685039370078741" bottom="0.19685039370078741" header="0.51181102362204722" footer="0.51181102362204722"/>
  <pageSetup scale="75" orientation="landscape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C5" sqref="C5"/>
    </sheetView>
  </sheetViews>
  <sheetFormatPr defaultColWidth="9.109375" defaultRowHeight="13.2" x14ac:dyDescent="0.25"/>
  <cols>
    <col min="1" max="1" width="9.109375" style="211"/>
    <col min="2" max="2" width="38.33203125" style="211" customWidth="1"/>
    <col min="3" max="3" width="16.109375" style="211" customWidth="1"/>
    <col min="4" max="4" width="15.44140625" style="211" customWidth="1"/>
    <col min="5" max="5" width="16.33203125" style="211" customWidth="1"/>
    <col min="6" max="6" width="15.5546875" style="211" customWidth="1"/>
    <col min="7" max="16384" width="9.109375" style="211"/>
  </cols>
  <sheetData>
    <row r="1" spans="1:6" x14ac:dyDescent="0.25">
      <c r="B1" s="239" t="s">
        <v>395</v>
      </c>
    </row>
    <row r="2" spans="1:6" x14ac:dyDescent="0.25">
      <c r="A2" s="239"/>
      <c r="B2" s="239" t="s">
        <v>494</v>
      </c>
      <c r="C2" s="239"/>
      <c r="D2" s="239"/>
    </row>
    <row r="3" spans="1:6" ht="13.8" x14ac:dyDescent="0.25">
      <c r="A3" s="656" t="s">
        <v>438</v>
      </c>
      <c r="B3" s="656"/>
      <c r="C3" s="656"/>
      <c r="D3" s="656"/>
    </row>
    <row r="4" spans="1:6" x14ac:dyDescent="0.25">
      <c r="C4" s="389" t="s">
        <v>439</v>
      </c>
      <c r="D4" s="389"/>
      <c r="E4" s="389"/>
    </row>
    <row r="5" spans="1:6" x14ac:dyDescent="0.25">
      <c r="C5" s="68" t="s">
        <v>841</v>
      </c>
    </row>
    <row r="6" spans="1:6" x14ac:dyDescent="0.25">
      <c r="C6" s="203" t="s">
        <v>253</v>
      </c>
    </row>
    <row r="8" spans="1:6" x14ac:dyDescent="0.25">
      <c r="A8" s="211" t="s">
        <v>285</v>
      </c>
      <c r="B8" s="211" t="s">
        <v>254</v>
      </c>
      <c r="C8" s="211" t="s">
        <v>186</v>
      </c>
      <c r="D8" s="211" t="s">
        <v>187</v>
      </c>
      <c r="E8" s="197" t="s">
        <v>287</v>
      </c>
      <c r="F8" s="211" t="s">
        <v>440</v>
      </c>
    </row>
    <row r="9" spans="1:6" x14ac:dyDescent="0.25">
      <c r="A9" s="390" t="s">
        <v>398</v>
      </c>
      <c r="B9" s="391" t="s">
        <v>399</v>
      </c>
      <c r="C9" s="391" t="s">
        <v>252</v>
      </c>
      <c r="D9" s="391" t="s">
        <v>441</v>
      </c>
      <c r="E9" s="391" t="s">
        <v>442</v>
      </c>
      <c r="F9" s="391" t="s">
        <v>495</v>
      </c>
    </row>
    <row r="10" spans="1:6" x14ac:dyDescent="0.25">
      <c r="A10" s="392"/>
      <c r="B10" s="393"/>
      <c r="C10" s="394" t="s">
        <v>443</v>
      </c>
      <c r="D10" s="394" t="s">
        <v>443</v>
      </c>
      <c r="E10" s="394" t="s">
        <v>443</v>
      </c>
      <c r="F10" s="394" t="s">
        <v>443</v>
      </c>
    </row>
    <row r="11" spans="1:6" x14ac:dyDescent="0.25">
      <c r="A11" s="392"/>
      <c r="B11" s="393"/>
      <c r="C11" s="394" t="s">
        <v>262</v>
      </c>
      <c r="D11" s="394" t="s">
        <v>262</v>
      </c>
      <c r="E11" s="394" t="s">
        <v>262</v>
      </c>
      <c r="F11" s="394" t="s">
        <v>262</v>
      </c>
    </row>
    <row r="12" spans="1:6" x14ac:dyDescent="0.25">
      <c r="A12" s="395" t="s">
        <v>406</v>
      </c>
      <c r="B12" s="396" t="s">
        <v>407</v>
      </c>
      <c r="C12" s="396" t="s">
        <v>408</v>
      </c>
      <c r="D12" s="396" t="s">
        <v>408</v>
      </c>
      <c r="E12" s="396" t="s">
        <v>408</v>
      </c>
      <c r="F12" s="396" t="s">
        <v>408</v>
      </c>
    </row>
    <row r="13" spans="1:6" x14ac:dyDescent="0.25">
      <c r="A13" s="397" t="s">
        <v>406</v>
      </c>
      <c r="B13" s="398" t="s">
        <v>444</v>
      </c>
      <c r="C13" s="399">
        <f>'1'!C26</f>
        <v>84512950</v>
      </c>
      <c r="D13" s="399">
        <f>'1'!D26</f>
        <v>84512950</v>
      </c>
      <c r="E13" s="399">
        <v>84512950</v>
      </c>
      <c r="F13" s="399">
        <v>84512950</v>
      </c>
    </row>
    <row r="14" spans="1:6" x14ac:dyDescent="0.25">
      <c r="A14" s="397" t="s">
        <v>407</v>
      </c>
      <c r="B14" s="398" t="s">
        <v>445</v>
      </c>
      <c r="C14" s="399">
        <f>'1'!C27</f>
        <v>17637689</v>
      </c>
      <c r="D14" s="399">
        <v>17637689</v>
      </c>
      <c r="E14" s="399">
        <v>17637689</v>
      </c>
      <c r="F14" s="399">
        <v>17637689</v>
      </c>
    </row>
    <row r="15" spans="1:6" x14ac:dyDescent="0.25">
      <c r="A15" s="397" t="s">
        <v>408</v>
      </c>
      <c r="B15" s="398" t="s">
        <v>446</v>
      </c>
      <c r="C15" s="399">
        <f>'1'!C28</f>
        <v>189265417</v>
      </c>
      <c r="D15" s="399">
        <v>189265417</v>
      </c>
      <c r="E15" s="399">
        <v>189265417</v>
      </c>
      <c r="F15" s="399">
        <v>189265417</v>
      </c>
    </row>
    <row r="16" spans="1:6" x14ac:dyDescent="0.25">
      <c r="A16" s="397" t="s">
        <v>409</v>
      </c>
      <c r="B16" s="398" t="s">
        <v>447</v>
      </c>
      <c r="C16" s="399"/>
      <c r="D16" s="399"/>
      <c r="E16" s="399"/>
      <c r="F16" s="399"/>
    </row>
    <row r="17" spans="1:6" x14ac:dyDescent="0.25">
      <c r="A17" s="397" t="s">
        <v>414</v>
      </c>
      <c r="B17" s="398" t="s">
        <v>448</v>
      </c>
      <c r="C17" s="399"/>
      <c r="D17" s="399"/>
      <c r="E17" s="399"/>
      <c r="F17" s="399"/>
    </row>
    <row r="18" spans="1:6" x14ac:dyDescent="0.25">
      <c r="A18" s="397" t="s">
        <v>416</v>
      </c>
      <c r="B18" s="398" t="s">
        <v>449</v>
      </c>
      <c r="C18" s="399"/>
      <c r="D18" s="399"/>
      <c r="E18" s="399"/>
      <c r="F18" s="399"/>
    </row>
    <row r="19" spans="1:6" x14ac:dyDescent="0.25">
      <c r="A19" s="397" t="s">
        <v>417</v>
      </c>
      <c r="B19" s="398" t="s">
        <v>450</v>
      </c>
      <c r="C19" s="399"/>
      <c r="D19" s="399"/>
      <c r="E19" s="399"/>
      <c r="F19" s="399"/>
    </row>
    <row r="20" spans="1:6" x14ac:dyDescent="0.25">
      <c r="A20" s="397" t="s">
        <v>418</v>
      </c>
      <c r="B20" s="398" t="s">
        <v>451</v>
      </c>
      <c r="C20" s="399"/>
      <c r="D20" s="399"/>
      <c r="E20" s="399"/>
      <c r="F20" s="399"/>
    </row>
    <row r="21" spans="1:6" x14ac:dyDescent="0.25">
      <c r="A21" s="397" t="s">
        <v>419</v>
      </c>
      <c r="B21" s="398"/>
      <c r="C21" s="399"/>
      <c r="D21" s="399"/>
      <c r="E21" s="399"/>
      <c r="F21" s="399"/>
    </row>
    <row r="22" spans="1:6" x14ac:dyDescent="0.25">
      <c r="A22" s="400" t="s">
        <v>435</v>
      </c>
      <c r="B22" s="401" t="s">
        <v>207</v>
      </c>
      <c r="C22" s="402">
        <f>SUM(C13:C21)</f>
        <v>291416056</v>
      </c>
      <c r="D22" s="402">
        <f>SUM(D13:D21)</f>
        <v>291416056</v>
      </c>
      <c r="E22" s="402">
        <f>SUM(E13:E21)</f>
        <v>291416056</v>
      </c>
      <c r="F22" s="402">
        <f>SUM(F13:F21)</f>
        <v>291416056</v>
      </c>
    </row>
  </sheetData>
  <mergeCells count="1">
    <mergeCell ref="A3:D3"/>
  </mergeCells>
  <phoneticPr fontId="57" type="noConversion"/>
  <printOptions horizontalCentered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4"/>
  <sheetViews>
    <sheetView workbookViewId="0">
      <selection activeCell="D2" sqref="D2"/>
    </sheetView>
  </sheetViews>
  <sheetFormatPr defaultColWidth="9.109375" defaultRowHeight="14.4" x14ac:dyDescent="0.3"/>
  <cols>
    <col min="1" max="1" width="6.44140625" style="451" customWidth="1"/>
    <col min="2" max="2" width="66.88671875" style="451" customWidth="1"/>
    <col min="3" max="3" width="7.44140625" style="451" customWidth="1"/>
    <col min="4" max="4" width="13.88671875" style="451" customWidth="1"/>
    <col min="5" max="5" width="11.5546875" style="451" customWidth="1"/>
    <col min="6" max="6" width="10.109375" style="451" customWidth="1"/>
    <col min="7" max="9" width="11.33203125" style="451" customWidth="1"/>
    <col min="10" max="16384" width="9.109375" style="451"/>
  </cols>
  <sheetData>
    <row r="1" spans="1:9" ht="15.6" x14ac:dyDescent="0.3">
      <c r="B1" s="452" t="s">
        <v>0</v>
      </c>
      <c r="D1" s="64" t="s">
        <v>829</v>
      </c>
    </row>
    <row r="2" spans="1:9" ht="18" x14ac:dyDescent="0.35">
      <c r="B2" s="453" t="s">
        <v>119</v>
      </c>
      <c r="C2" s="454"/>
      <c r="D2" s="68" t="s">
        <v>841</v>
      </c>
      <c r="E2" s="455"/>
      <c r="F2" s="455"/>
      <c r="G2" s="455"/>
      <c r="H2" s="455"/>
      <c r="I2" s="455"/>
    </row>
    <row r="3" spans="1:9" ht="18" x14ac:dyDescent="0.35">
      <c r="B3" s="456" t="s">
        <v>120</v>
      </c>
      <c r="D3" s="241" t="s">
        <v>253</v>
      </c>
    </row>
    <row r="4" spans="1:9" ht="18" x14ac:dyDescent="0.35">
      <c r="B4" s="457"/>
      <c r="D4" s="241"/>
    </row>
    <row r="5" spans="1:9" x14ac:dyDescent="0.3">
      <c r="B5" s="458"/>
      <c r="C5" s="458"/>
      <c r="D5" s="458" t="s">
        <v>47</v>
      </c>
      <c r="E5" s="458" t="s">
        <v>131</v>
      </c>
      <c r="F5" s="458" t="s">
        <v>49</v>
      </c>
      <c r="G5" s="458" t="s">
        <v>50</v>
      </c>
      <c r="H5" s="458" t="s">
        <v>52</v>
      </c>
      <c r="I5" s="458" t="s">
        <v>193</v>
      </c>
    </row>
    <row r="6" spans="1:9" ht="26.4" x14ac:dyDescent="0.3">
      <c r="A6" s="459" t="s">
        <v>1</v>
      </c>
      <c r="B6" s="460" t="s">
        <v>2</v>
      </c>
      <c r="C6" s="461" t="s">
        <v>498</v>
      </c>
      <c r="D6" s="462" t="s">
        <v>499</v>
      </c>
      <c r="E6" s="462" t="s">
        <v>499</v>
      </c>
      <c r="F6" s="462" t="s">
        <v>499</v>
      </c>
      <c r="G6" s="462" t="s">
        <v>499</v>
      </c>
      <c r="H6" s="462" t="s">
        <v>499</v>
      </c>
      <c r="I6" s="462" t="s">
        <v>499</v>
      </c>
    </row>
    <row r="7" spans="1:9" x14ac:dyDescent="0.3">
      <c r="A7" s="463" t="s">
        <v>406</v>
      </c>
      <c r="B7" s="464" t="s">
        <v>407</v>
      </c>
      <c r="C7" s="464" t="s">
        <v>408</v>
      </c>
      <c r="D7" s="465" t="s">
        <v>409</v>
      </c>
      <c r="E7" s="465" t="s">
        <v>414</v>
      </c>
      <c r="F7" s="465" t="s">
        <v>416</v>
      </c>
      <c r="G7" s="465" t="s">
        <v>417</v>
      </c>
      <c r="H7" s="465" t="s">
        <v>418</v>
      </c>
      <c r="I7" s="465" t="s">
        <v>419</v>
      </c>
    </row>
    <row r="8" spans="1:9" ht="15" customHeight="1" x14ac:dyDescent="0.3">
      <c r="A8" s="466" t="s">
        <v>500</v>
      </c>
      <c r="B8" s="467" t="s">
        <v>501</v>
      </c>
      <c r="C8" s="468" t="s">
        <v>141</v>
      </c>
      <c r="D8" s="469">
        <f t="shared" ref="D8:D71" si="0">SUM(E8:I8)</f>
        <v>114837</v>
      </c>
      <c r="E8" s="470">
        <v>114837</v>
      </c>
      <c r="F8" s="470"/>
      <c r="G8" s="470"/>
      <c r="H8" s="470"/>
      <c r="I8" s="470"/>
    </row>
    <row r="9" spans="1:9" ht="15" customHeight="1" x14ac:dyDescent="0.3">
      <c r="A9" s="466" t="s">
        <v>502</v>
      </c>
      <c r="B9" s="471" t="s">
        <v>503</v>
      </c>
      <c r="C9" s="468" t="s">
        <v>151</v>
      </c>
      <c r="D9" s="469">
        <f t="shared" si="0"/>
        <v>130351</v>
      </c>
      <c r="E9" s="470">
        <v>130351</v>
      </c>
      <c r="F9" s="470"/>
      <c r="G9" s="470"/>
      <c r="H9" s="470"/>
      <c r="I9" s="470"/>
    </row>
    <row r="10" spans="1:9" ht="15" customHeight="1" x14ac:dyDescent="0.3">
      <c r="A10" s="466" t="s">
        <v>504</v>
      </c>
      <c r="B10" s="471" t="s">
        <v>505</v>
      </c>
      <c r="C10" s="468" t="s">
        <v>163</v>
      </c>
      <c r="D10" s="469">
        <f t="shared" si="0"/>
        <v>92325</v>
      </c>
      <c r="E10" s="470">
        <v>92325</v>
      </c>
      <c r="F10" s="470"/>
      <c r="G10" s="470"/>
      <c r="H10" s="470"/>
      <c r="I10" s="470"/>
    </row>
    <row r="11" spans="1:9" ht="15" customHeight="1" x14ac:dyDescent="0.3">
      <c r="A11" s="466" t="s">
        <v>506</v>
      </c>
      <c r="B11" s="471" t="s">
        <v>507</v>
      </c>
      <c r="C11" s="468" t="s">
        <v>179</v>
      </c>
      <c r="D11" s="469">
        <f t="shared" si="0"/>
        <v>6884</v>
      </c>
      <c r="E11" s="470">
        <v>6884</v>
      </c>
      <c r="F11" s="470"/>
      <c r="G11" s="470"/>
      <c r="H11" s="470"/>
      <c r="I11" s="470"/>
    </row>
    <row r="12" spans="1:9" ht="15" customHeight="1" x14ac:dyDescent="0.3">
      <c r="A12" s="466" t="s">
        <v>508</v>
      </c>
      <c r="B12" s="471" t="s">
        <v>509</v>
      </c>
      <c r="C12" s="468" t="s">
        <v>510</v>
      </c>
      <c r="D12" s="469">
        <f t="shared" si="0"/>
        <v>0</v>
      </c>
      <c r="E12" s="470"/>
      <c r="F12" s="470"/>
      <c r="G12" s="470"/>
      <c r="H12" s="470"/>
      <c r="I12" s="470"/>
    </row>
    <row r="13" spans="1:9" ht="15" customHeight="1" x14ac:dyDescent="0.3">
      <c r="A13" s="466" t="s">
        <v>511</v>
      </c>
      <c r="B13" s="471" t="s">
        <v>512</v>
      </c>
      <c r="C13" s="468" t="s">
        <v>513</v>
      </c>
      <c r="D13" s="469">
        <f t="shared" si="0"/>
        <v>0</v>
      </c>
      <c r="E13" s="470"/>
      <c r="F13" s="470"/>
      <c r="G13" s="470"/>
      <c r="H13" s="470"/>
      <c r="I13" s="470"/>
    </row>
    <row r="14" spans="1:9" ht="15" customHeight="1" x14ac:dyDescent="0.3">
      <c r="A14" s="472" t="s">
        <v>514</v>
      </c>
      <c r="B14" s="473" t="s">
        <v>515</v>
      </c>
      <c r="C14" s="474" t="s">
        <v>516</v>
      </c>
      <c r="D14" s="469">
        <f t="shared" si="0"/>
        <v>344397</v>
      </c>
      <c r="E14" s="469">
        <f>SUM(E8:E13)</f>
        <v>344397</v>
      </c>
      <c r="F14" s="469">
        <f>SUM(F8:F13)</f>
        <v>0</v>
      </c>
      <c r="G14" s="469">
        <f>SUM(G8:G13)</f>
        <v>0</v>
      </c>
      <c r="H14" s="469">
        <f>SUM(H8:H13)</f>
        <v>0</v>
      </c>
      <c r="I14" s="469">
        <f>SUM(I8:I13)</f>
        <v>0</v>
      </c>
    </row>
    <row r="15" spans="1:9" ht="15" customHeight="1" x14ac:dyDescent="0.3">
      <c r="A15" s="466" t="s">
        <v>517</v>
      </c>
      <c r="B15" s="471" t="s">
        <v>518</v>
      </c>
      <c r="C15" s="468" t="s">
        <v>519</v>
      </c>
      <c r="D15" s="469">
        <f t="shared" si="0"/>
        <v>0</v>
      </c>
      <c r="E15" s="470"/>
      <c r="F15" s="470"/>
      <c r="G15" s="470"/>
      <c r="H15" s="470"/>
      <c r="I15" s="470"/>
    </row>
    <row r="16" spans="1:9" ht="15" customHeight="1" x14ac:dyDescent="0.3">
      <c r="A16" s="466" t="s">
        <v>520</v>
      </c>
      <c r="B16" s="471" t="s">
        <v>521</v>
      </c>
      <c r="C16" s="468" t="s">
        <v>522</v>
      </c>
      <c r="D16" s="469">
        <f t="shared" si="0"/>
        <v>0</v>
      </c>
      <c r="E16" s="470"/>
      <c r="F16" s="470"/>
      <c r="G16" s="470"/>
      <c r="H16" s="470"/>
      <c r="I16" s="470"/>
    </row>
    <row r="17" spans="1:9" ht="15" customHeight="1" x14ac:dyDescent="0.3">
      <c r="A17" s="466" t="s">
        <v>523</v>
      </c>
      <c r="B17" s="471" t="s">
        <v>524</v>
      </c>
      <c r="C17" s="468" t="s">
        <v>525</v>
      </c>
      <c r="D17" s="469">
        <f t="shared" si="0"/>
        <v>0</v>
      </c>
      <c r="E17" s="470"/>
      <c r="F17" s="470"/>
      <c r="G17" s="470"/>
      <c r="H17" s="470"/>
      <c r="I17" s="470"/>
    </row>
    <row r="18" spans="1:9" ht="15" customHeight="1" x14ac:dyDescent="0.3">
      <c r="A18" s="466" t="s">
        <v>526</v>
      </c>
      <c r="B18" s="471" t="s">
        <v>527</v>
      </c>
      <c r="C18" s="468" t="s">
        <v>528</v>
      </c>
      <c r="D18" s="469">
        <f t="shared" si="0"/>
        <v>0</v>
      </c>
      <c r="E18" s="470"/>
      <c r="F18" s="470"/>
      <c r="G18" s="470"/>
      <c r="H18" s="470"/>
      <c r="I18" s="470"/>
    </row>
    <row r="19" spans="1:9" ht="15" customHeight="1" x14ac:dyDescent="0.3">
      <c r="A19" s="466" t="s">
        <v>529</v>
      </c>
      <c r="B19" s="471" t="s">
        <v>530</v>
      </c>
      <c r="C19" s="468" t="s">
        <v>531</v>
      </c>
      <c r="D19" s="469">
        <f t="shared" si="0"/>
        <v>85152</v>
      </c>
      <c r="E19" s="469">
        <f>SUM(E20:E26)</f>
        <v>21752</v>
      </c>
      <c r="F19" s="469">
        <f>SUM(F20:F26)</f>
        <v>0</v>
      </c>
      <c r="G19" s="469">
        <f>SUM(G20:G26)</f>
        <v>62306</v>
      </c>
      <c r="H19" s="469">
        <f>SUM(H20:H26)</f>
        <v>1094</v>
      </c>
      <c r="I19" s="469">
        <f>SUM(I20:I26)</f>
        <v>0</v>
      </c>
    </row>
    <row r="20" spans="1:9" ht="15" customHeight="1" x14ac:dyDescent="0.3">
      <c r="A20" s="466"/>
      <c r="B20" s="471" t="s">
        <v>532</v>
      </c>
      <c r="C20" s="468" t="s">
        <v>533</v>
      </c>
      <c r="D20" s="469">
        <f t="shared" si="0"/>
        <v>0</v>
      </c>
      <c r="E20" s="470"/>
      <c r="F20" s="470"/>
      <c r="G20" s="470"/>
      <c r="H20" s="470"/>
      <c r="I20" s="470"/>
    </row>
    <row r="21" spans="1:9" ht="15" customHeight="1" x14ac:dyDescent="0.3">
      <c r="A21" s="466"/>
      <c r="B21" s="471" t="s">
        <v>534</v>
      </c>
      <c r="C21" s="468" t="s">
        <v>535</v>
      </c>
      <c r="D21" s="469">
        <f t="shared" si="0"/>
        <v>13002</v>
      </c>
      <c r="E21" s="470">
        <v>13002</v>
      </c>
      <c r="F21" s="470"/>
      <c r="G21" s="470"/>
      <c r="H21" s="470"/>
      <c r="I21" s="470"/>
    </row>
    <row r="22" spans="1:9" ht="15" customHeight="1" x14ac:dyDescent="0.3">
      <c r="A22" s="466"/>
      <c r="B22" s="471" t="s">
        <v>536</v>
      </c>
      <c r="C22" s="468" t="s">
        <v>537</v>
      </c>
      <c r="D22" s="469">
        <f t="shared" si="0"/>
        <v>63400</v>
      </c>
      <c r="E22" s="470"/>
      <c r="F22" s="470"/>
      <c r="G22" s="470">
        <v>62306</v>
      </c>
      <c r="H22" s="470">
        <v>1094</v>
      </c>
      <c r="I22" s="470"/>
    </row>
    <row r="23" spans="1:9" ht="15" customHeight="1" x14ac:dyDescent="0.3">
      <c r="A23" s="466"/>
      <c r="B23" s="471" t="s">
        <v>538</v>
      </c>
      <c r="C23" s="468" t="s">
        <v>539</v>
      </c>
      <c r="D23" s="469">
        <f t="shared" si="0"/>
        <v>0</v>
      </c>
      <c r="E23" s="470"/>
      <c r="F23" s="470"/>
      <c r="G23" s="470"/>
      <c r="H23" s="470"/>
      <c r="I23" s="470"/>
    </row>
    <row r="24" spans="1:9" ht="15" customHeight="1" x14ac:dyDescent="0.3">
      <c r="A24" s="466"/>
      <c r="B24" s="471" t="s">
        <v>540</v>
      </c>
      <c r="C24" s="468" t="s">
        <v>541</v>
      </c>
      <c r="D24" s="469">
        <f t="shared" si="0"/>
        <v>0</v>
      </c>
      <c r="E24" s="470"/>
      <c r="F24" s="470"/>
      <c r="G24" s="470"/>
      <c r="H24" s="470"/>
      <c r="I24" s="470"/>
    </row>
    <row r="25" spans="1:9" ht="15" customHeight="1" x14ac:dyDescent="0.3">
      <c r="A25" s="466"/>
      <c r="B25" s="471" t="s">
        <v>542</v>
      </c>
      <c r="C25" s="468" t="s">
        <v>543</v>
      </c>
      <c r="D25" s="469">
        <f t="shared" si="0"/>
        <v>0</v>
      </c>
      <c r="E25" s="470"/>
      <c r="F25" s="470"/>
      <c r="G25" s="470"/>
      <c r="H25" s="470"/>
      <c r="I25" s="470"/>
    </row>
    <row r="26" spans="1:9" ht="15" customHeight="1" x14ac:dyDescent="0.3">
      <c r="A26" s="466"/>
      <c r="B26" s="475" t="s">
        <v>544</v>
      </c>
      <c r="C26" s="468" t="s">
        <v>545</v>
      </c>
      <c r="D26" s="469">
        <f t="shared" si="0"/>
        <v>8750</v>
      </c>
      <c r="E26" s="470">
        <v>8750</v>
      </c>
      <c r="F26" s="470"/>
      <c r="G26" s="470"/>
      <c r="H26" s="470"/>
      <c r="I26" s="470"/>
    </row>
    <row r="27" spans="1:9" ht="15" customHeight="1" x14ac:dyDescent="0.3">
      <c r="A27" s="472" t="s">
        <v>546</v>
      </c>
      <c r="B27" s="473" t="s">
        <v>547</v>
      </c>
      <c r="C27" s="474" t="s">
        <v>548</v>
      </c>
      <c r="D27" s="469">
        <f t="shared" si="0"/>
        <v>429549</v>
      </c>
      <c r="E27" s="469">
        <f>SUM(E14:E19)</f>
        <v>366149</v>
      </c>
      <c r="F27" s="469">
        <f>SUM(F14:F19)</f>
        <v>0</v>
      </c>
      <c r="G27" s="469">
        <f>SUM(G14:G19)</f>
        <v>62306</v>
      </c>
      <c r="H27" s="469">
        <f>SUM(H14:H19)</f>
        <v>1094</v>
      </c>
      <c r="I27" s="469">
        <f>SUM(I14:I19)</f>
        <v>0</v>
      </c>
    </row>
    <row r="28" spans="1:9" ht="15" customHeight="1" x14ac:dyDescent="0.3">
      <c r="A28" s="466" t="s">
        <v>549</v>
      </c>
      <c r="B28" s="471" t="s">
        <v>550</v>
      </c>
      <c r="C28" s="468" t="s">
        <v>551</v>
      </c>
      <c r="D28" s="469">
        <f t="shared" si="0"/>
        <v>0</v>
      </c>
      <c r="E28" s="470"/>
      <c r="F28" s="470"/>
      <c r="G28" s="470"/>
      <c r="H28" s="470"/>
      <c r="I28" s="470"/>
    </row>
    <row r="29" spans="1:9" ht="15" customHeight="1" x14ac:dyDescent="0.3">
      <c r="A29" s="466" t="s">
        <v>552</v>
      </c>
      <c r="B29" s="471" t="s">
        <v>553</v>
      </c>
      <c r="C29" s="468" t="s">
        <v>554</v>
      </c>
      <c r="D29" s="469">
        <f t="shared" si="0"/>
        <v>0</v>
      </c>
      <c r="E29" s="470"/>
      <c r="F29" s="470"/>
      <c r="G29" s="470"/>
      <c r="H29" s="470"/>
      <c r="I29" s="470"/>
    </row>
    <row r="30" spans="1:9" ht="15" customHeight="1" x14ac:dyDescent="0.3">
      <c r="A30" s="466" t="s">
        <v>555</v>
      </c>
      <c r="B30" s="471" t="s">
        <v>556</v>
      </c>
      <c r="C30" s="468" t="s">
        <v>557</v>
      </c>
      <c r="D30" s="469">
        <f t="shared" si="0"/>
        <v>0</v>
      </c>
      <c r="E30" s="470"/>
      <c r="F30" s="470"/>
      <c r="G30" s="470"/>
      <c r="H30" s="470"/>
      <c r="I30" s="470"/>
    </row>
    <row r="31" spans="1:9" ht="15" customHeight="1" x14ac:dyDescent="0.3">
      <c r="A31" s="466" t="s">
        <v>558</v>
      </c>
      <c r="B31" s="471" t="s">
        <v>559</v>
      </c>
      <c r="C31" s="468" t="s">
        <v>560</v>
      </c>
      <c r="D31" s="469">
        <f t="shared" si="0"/>
        <v>0</v>
      </c>
      <c r="E31" s="470"/>
      <c r="F31" s="470"/>
      <c r="G31" s="470"/>
      <c r="H31" s="470"/>
      <c r="I31" s="470"/>
    </row>
    <row r="32" spans="1:9" ht="15" customHeight="1" x14ac:dyDescent="0.3">
      <c r="A32" s="466" t="s">
        <v>561</v>
      </c>
      <c r="B32" s="471" t="s">
        <v>562</v>
      </c>
      <c r="C32" s="468" t="s">
        <v>563</v>
      </c>
      <c r="D32" s="469">
        <f t="shared" si="0"/>
        <v>0</v>
      </c>
      <c r="E32" s="470"/>
      <c r="F32" s="470"/>
      <c r="G32" s="470"/>
      <c r="H32" s="470"/>
      <c r="I32" s="470"/>
    </row>
    <row r="33" spans="1:9" ht="15" customHeight="1" x14ac:dyDescent="0.3">
      <c r="A33" s="472" t="s">
        <v>564</v>
      </c>
      <c r="B33" s="473" t="s">
        <v>565</v>
      </c>
      <c r="C33" s="474" t="s">
        <v>566</v>
      </c>
      <c r="D33" s="469">
        <f t="shared" si="0"/>
        <v>0</v>
      </c>
      <c r="E33" s="469">
        <f>SUM(E28:E32)</f>
        <v>0</v>
      </c>
      <c r="F33" s="469">
        <f>SUM(F28:F32)</f>
        <v>0</v>
      </c>
      <c r="G33" s="469">
        <f>SUM(G28:G32)</f>
        <v>0</v>
      </c>
      <c r="H33" s="469">
        <f>SUM(H28:H32)</f>
        <v>0</v>
      </c>
      <c r="I33" s="469">
        <f>SUM(I28:I32)</f>
        <v>0</v>
      </c>
    </row>
    <row r="34" spans="1:9" ht="15" customHeight="1" x14ac:dyDescent="0.3">
      <c r="A34" s="466" t="s">
        <v>567</v>
      </c>
      <c r="B34" s="471" t="s">
        <v>568</v>
      </c>
      <c r="C34" s="468" t="s">
        <v>569</v>
      </c>
      <c r="D34" s="469">
        <f t="shared" si="0"/>
        <v>0</v>
      </c>
      <c r="E34" s="470"/>
      <c r="F34" s="470"/>
      <c r="G34" s="470"/>
      <c r="H34" s="470"/>
      <c r="I34" s="470"/>
    </row>
    <row r="35" spans="1:9" ht="15" customHeight="1" x14ac:dyDescent="0.3">
      <c r="A35" s="466" t="s">
        <v>570</v>
      </c>
      <c r="B35" s="471" t="s">
        <v>571</v>
      </c>
      <c r="C35" s="468" t="s">
        <v>572</v>
      </c>
      <c r="D35" s="469">
        <f t="shared" si="0"/>
        <v>0</v>
      </c>
      <c r="E35" s="470"/>
      <c r="F35" s="470"/>
      <c r="G35" s="470"/>
      <c r="H35" s="470"/>
      <c r="I35" s="470"/>
    </row>
    <row r="36" spans="1:9" ht="15" customHeight="1" x14ac:dyDescent="0.3">
      <c r="A36" s="472" t="s">
        <v>573</v>
      </c>
      <c r="B36" s="473" t="s">
        <v>574</v>
      </c>
      <c r="C36" s="474" t="s">
        <v>575</v>
      </c>
      <c r="D36" s="469">
        <f t="shared" si="0"/>
        <v>0</v>
      </c>
      <c r="E36" s="469">
        <f>SUM(E34:E35)</f>
        <v>0</v>
      </c>
      <c r="F36" s="469">
        <f>SUM(F34:F35)</f>
        <v>0</v>
      </c>
      <c r="G36" s="469">
        <f>SUM(G34:G35)</f>
        <v>0</v>
      </c>
      <c r="H36" s="469">
        <f>SUM(H34:H35)</f>
        <v>0</v>
      </c>
      <c r="I36" s="469">
        <f>SUM(I34:I35)</f>
        <v>0</v>
      </c>
    </row>
    <row r="37" spans="1:9" ht="15" customHeight="1" x14ac:dyDescent="0.3">
      <c r="A37" s="466" t="s">
        <v>576</v>
      </c>
      <c r="B37" s="471" t="s">
        <v>577</v>
      </c>
      <c r="C37" s="468" t="s">
        <v>578</v>
      </c>
      <c r="D37" s="469">
        <f t="shared" si="0"/>
        <v>0</v>
      </c>
      <c r="E37" s="470"/>
      <c r="F37" s="470"/>
      <c r="G37" s="470"/>
      <c r="H37" s="470"/>
      <c r="I37" s="470"/>
    </row>
    <row r="38" spans="1:9" ht="15" customHeight="1" x14ac:dyDescent="0.3">
      <c r="A38" s="466" t="s">
        <v>579</v>
      </c>
      <c r="B38" s="471" t="s">
        <v>580</v>
      </c>
      <c r="C38" s="468" t="s">
        <v>581</v>
      </c>
      <c r="D38" s="469">
        <f t="shared" si="0"/>
        <v>0</v>
      </c>
      <c r="E38" s="470"/>
      <c r="F38" s="470"/>
      <c r="G38" s="470"/>
      <c r="H38" s="470"/>
      <c r="I38" s="470"/>
    </row>
    <row r="39" spans="1:9" ht="15" customHeight="1" x14ac:dyDescent="0.3">
      <c r="A39" s="466" t="s">
        <v>582</v>
      </c>
      <c r="B39" s="471" t="s">
        <v>583</v>
      </c>
      <c r="C39" s="468" t="s">
        <v>584</v>
      </c>
      <c r="D39" s="469">
        <f t="shared" si="0"/>
        <v>91747</v>
      </c>
      <c r="E39" s="470">
        <v>91747</v>
      </c>
      <c r="F39" s="470"/>
      <c r="G39" s="470"/>
      <c r="H39" s="470"/>
      <c r="I39" s="470"/>
    </row>
    <row r="40" spans="1:9" ht="15" customHeight="1" x14ac:dyDescent="0.3">
      <c r="A40" s="466" t="s">
        <v>585</v>
      </c>
      <c r="B40" s="471" t="s">
        <v>586</v>
      </c>
      <c r="C40" s="468" t="s">
        <v>587</v>
      </c>
      <c r="D40" s="469">
        <f t="shared" si="0"/>
        <v>187900</v>
      </c>
      <c r="E40" s="470">
        <v>187900</v>
      </c>
      <c r="F40" s="470"/>
      <c r="G40" s="470"/>
      <c r="H40" s="470"/>
      <c r="I40" s="470"/>
    </row>
    <row r="41" spans="1:9" ht="15" customHeight="1" x14ac:dyDescent="0.3">
      <c r="A41" s="466" t="s">
        <v>588</v>
      </c>
      <c r="B41" s="471" t="s">
        <v>589</v>
      </c>
      <c r="C41" s="468" t="s">
        <v>590</v>
      </c>
      <c r="D41" s="469">
        <f t="shared" si="0"/>
        <v>0</v>
      </c>
      <c r="E41" s="470"/>
      <c r="F41" s="470"/>
      <c r="G41" s="470"/>
      <c r="H41" s="470"/>
      <c r="I41" s="470"/>
    </row>
    <row r="42" spans="1:9" ht="15" customHeight="1" x14ac:dyDescent="0.3">
      <c r="A42" s="466" t="s">
        <v>591</v>
      </c>
      <c r="B42" s="471" t="s">
        <v>592</v>
      </c>
      <c r="C42" s="468" t="s">
        <v>593</v>
      </c>
      <c r="D42" s="469">
        <f t="shared" si="0"/>
        <v>0</v>
      </c>
      <c r="E42" s="470"/>
      <c r="F42" s="470"/>
      <c r="G42" s="470"/>
      <c r="H42" s="470"/>
      <c r="I42" s="470"/>
    </row>
    <row r="43" spans="1:9" ht="15" customHeight="1" x14ac:dyDescent="0.3">
      <c r="A43" s="466" t="s">
        <v>594</v>
      </c>
      <c r="B43" s="471" t="s">
        <v>595</v>
      </c>
      <c r="C43" s="468" t="s">
        <v>596</v>
      </c>
      <c r="D43" s="469">
        <f t="shared" si="0"/>
        <v>10688</v>
      </c>
      <c r="E43" s="470">
        <v>10688</v>
      </c>
      <c r="F43" s="470"/>
      <c r="G43" s="470"/>
      <c r="H43" s="470"/>
      <c r="I43" s="470"/>
    </row>
    <row r="44" spans="1:9" ht="15" customHeight="1" x14ac:dyDescent="0.3">
      <c r="A44" s="466" t="s">
        <v>597</v>
      </c>
      <c r="B44" s="471" t="s">
        <v>598</v>
      </c>
      <c r="C44" s="468" t="s">
        <v>599</v>
      </c>
      <c r="D44" s="469">
        <f t="shared" si="0"/>
        <v>0</v>
      </c>
      <c r="E44" s="470"/>
      <c r="F44" s="470"/>
      <c r="G44" s="470"/>
      <c r="H44" s="470"/>
      <c r="I44" s="470"/>
    </row>
    <row r="45" spans="1:9" ht="15" customHeight="1" x14ac:dyDescent="0.3">
      <c r="A45" s="472" t="s">
        <v>600</v>
      </c>
      <c r="B45" s="473" t="s">
        <v>601</v>
      </c>
      <c r="C45" s="474" t="s">
        <v>602</v>
      </c>
      <c r="D45" s="469">
        <f t="shared" si="0"/>
        <v>198588</v>
      </c>
      <c r="E45" s="469">
        <f>SUM(E40:E44)</f>
        <v>198588</v>
      </c>
      <c r="F45" s="469">
        <f>SUM(F40:F44)</f>
        <v>0</v>
      </c>
      <c r="G45" s="469">
        <f>SUM(G40:G44)</f>
        <v>0</v>
      </c>
      <c r="H45" s="469">
        <f>SUM(H40:H44)</f>
        <v>0</v>
      </c>
      <c r="I45" s="469">
        <f>SUM(I40:I44)</f>
        <v>0</v>
      </c>
    </row>
    <row r="46" spans="1:9" ht="15" customHeight="1" x14ac:dyDescent="0.3">
      <c r="A46" s="466" t="s">
        <v>603</v>
      </c>
      <c r="B46" s="471" t="s">
        <v>604</v>
      </c>
      <c r="C46" s="468" t="s">
        <v>605</v>
      </c>
      <c r="D46" s="469">
        <f t="shared" si="0"/>
        <v>1413</v>
      </c>
      <c r="E46" s="470">
        <v>1413</v>
      </c>
      <c r="F46" s="470"/>
      <c r="G46" s="470"/>
      <c r="H46" s="470"/>
      <c r="I46" s="470"/>
    </row>
    <row r="47" spans="1:9" ht="15" customHeight="1" x14ac:dyDescent="0.3">
      <c r="A47" s="472" t="s">
        <v>606</v>
      </c>
      <c r="B47" s="473" t="s">
        <v>607</v>
      </c>
      <c r="C47" s="474" t="s">
        <v>608</v>
      </c>
      <c r="D47" s="469">
        <f t="shared" si="0"/>
        <v>291748</v>
      </c>
      <c r="E47" s="469">
        <f>E36+E37+E38+E39+E45+E46</f>
        <v>291748</v>
      </c>
      <c r="F47" s="469">
        <f>F36+F37+F38+F39+F45+F46</f>
        <v>0</v>
      </c>
      <c r="G47" s="469">
        <f>G36+G37+G38+G39+G45+G46</f>
        <v>0</v>
      </c>
      <c r="H47" s="469">
        <f>H36+H37+H38+H39+H45+H46</f>
        <v>0</v>
      </c>
      <c r="I47" s="469">
        <f>I36+I37+I38+I39+I45+I46</f>
        <v>0</v>
      </c>
    </row>
    <row r="48" spans="1:9" ht="15" customHeight="1" x14ac:dyDescent="0.3">
      <c r="A48" s="466" t="s">
        <v>609</v>
      </c>
      <c r="B48" s="476" t="s">
        <v>610</v>
      </c>
      <c r="C48" s="468" t="s">
        <v>611</v>
      </c>
      <c r="D48" s="469">
        <f t="shared" si="0"/>
        <v>0</v>
      </c>
      <c r="E48" s="470"/>
      <c r="F48" s="470"/>
      <c r="G48" s="470"/>
      <c r="H48" s="470"/>
      <c r="I48" s="470"/>
    </row>
    <row r="49" spans="1:9" ht="15" customHeight="1" x14ac:dyDescent="0.3">
      <c r="A49" s="466" t="s">
        <v>612</v>
      </c>
      <c r="B49" s="476" t="s">
        <v>613</v>
      </c>
      <c r="C49" s="468" t="s">
        <v>614</v>
      </c>
      <c r="D49" s="469">
        <f t="shared" si="0"/>
        <v>8848</v>
      </c>
      <c r="E49" s="470"/>
      <c r="F49" s="470">
        <v>360</v>
      </c>
      <c r="G49" s="470">
        <v>1050</v>
      </c>
      <c r="H49" s="470">
        <v>6688</v>
      </c>
      <c r="I49" s="470">
        <v>750</v>
      </c>
    </row>
    <row r="50" spans="1:9" ht="15" customHeight="1" x14ac:dyDescent="0.3">
      <c r="A50" s="466" t="s">
        <v>615</v>
      </c>
      <c r="B50" s="476" t="s">
        <v>616</v>
      </c>
      <c r="C50" s="468" t="s">
        <v>617</v>
      </c>
      <c r="D50" s="469">
        <f t="shared" si="0"/>
        <v>3690</v>
      </c>
      <c r="E50" s="469">
        <f>SUM(E51:E52)</f>
        <v>560</v>
      </c>
      <c r="F50" s="469">
        <f>SUM(F51:F52)</f>
        <v>1500</v>
      </c>
      <c r="G50" s="469">
        <f>SUM(G51:G52)</f>
        <v>1630</v>
      </c>
      <c r="H50" s="469">
        <f>SUM(H51:H52)</f>
        <v>0</v>
      </c>
      <c r="I50" s="469">
        <f>SUM(I51:I52)</f>
        <v>0</v>
      </c>
    </row>
    <row r="51" spans="1:9" ht="15" customHeight="1" x14ac:dyDescent="0.3">
      <c r="A51" s="466"/>
      <c r="B51" s="475" t="s">
        <v>618</v>
      </c>
      <c r="C51" s="468" t="s">
        <v>619</v>
      </c>
      <c r="D51" s="469">
        <f t="shared" si="0"/>
        <v>1820</v>
      </c>
      <c r="E51" s="470">
        <v>240</v>
      </c>
      <c r="F51" s="470">
        <v>1500</v>
      </c>
      <c r="G51" s="470">
        <v>80</v>
      </c>
      <c r="H51" s="470"/>
      <c r="I51" s="470"/>
    </row>
    <row r="52" spans="1:9" ht="15" customHeight="1" x14ac:dyDescent="0.3">
      <c r="A52" s="466"/>
      <c r="B52" s="475" t="s">
        <v>620</v>
      </c>
      <c r="C52" s="468" t="s">
        <v>621</v>
      </c>
      <c r="D52" s="469">
        <f t="shared" si="0"/>
        <v>1870</v>
      </c>
      <c r="E52" s="470">
        <v>320</v>
      </c>
      <c r="F52" s="470"/>
      <c r="G52" s="470">
        <v>1550</v>
      </c>
      <c r="H52" s="470"/>
      <c r="I52" s="470"/>
    </row>
    <row r="53" spans="1:9" ht="15" customHeight="1" x14ac:dyDescent="0.3">
      <c r="A53" s="466" t="s">
        <v>622</v>
      </c>
      <c r="B53" s="476" t="s">
        <v>623</v>
      </c>
      <c r="C53" s="468" t="s">
        <v>624</v>
      </c>
      <c r="D53" s="469">
        <f t="shared" si="0"/>
        <v>19579</v>
      </c>
      <c r="E53" s="470">
        <v>19579</v>
      </c>
      <c r="F53" s="470"/>
      <c r="G53" s="470"/>
      <c r="H53" s="470"/>
      <c r="I53" s="470"/>
    </row>
    <row r="54" spans="1:9" ht="15" customHeight="1" x14ac:dyDescent="0.3">
      <c r="A54" s="466" t="s">
        <v>625</v>
      </c>
      <c r="B54" s="476" t="s">
        <v>626</v>
      </c>
      <c r="C54" s="468" t="s">
        <v>627</v>
      </c>
      <c r="D54" s="469">
        <f t="shared" si="0"/>
        <v>12612</v>
      </c>
      <c r="E54" s="470">
        <v>3579</v>
      </c>
      <c r="F54" s="470">
        <v>502</v>
      </c>
      <c r="G54" s="470"/>
      <c r="H54" s="470">
        <v>8531</v>
      </c>
      <c r="I54" s="470"/>
    </row>
    <row r="55" spans="1:9" ht="15" customHeight="1" x14ac:dyDescent="0.3">
      <c r="A55" s="466" t="s">
        <v>628</v>
      </c>
      <c r="B55" s="476" t="s">
        <v>629</v>
      </c>
      <c r="C55" s="468" t="s">
        <v>630</v>
      </c>
      <c r="D55" s="469">
        <f t="shared" si="0"/>
        <v>7128</v>
      </c>
      <c r="E55" s="470">
        <v>6404</v>
      </c>
      <c r="F55" s="470"/>
      <c r="G55" s="470">
        <v>724</v>
      </c>
      <c r="H55" s="470"/>
      <c r="I55" s="470"/>
    </row>
    <row r="56" spans="1:9" ht="15" customHeight="1" x14ac:dyDescent="0.3">
      <c r="A56" s="466" t="s">
        <v>631</v>
      </c>
      <c r="B56" s="476" t="s">
        <v>632</v>
      </c>
      <c r="C56" s="468" t="s">
        <v>633</v>
      </c>
      <c r="D56" s="469">
        <f t="shared" si="0"/>
        <v>4864</v>
      </c>
      <c r="E56" s="470"/>
      <c r="F56" s="470"/>
      <c r="G56" s="477"/>
      <c r="H56" s="470">
        <v>4864</v>
      </c>
      <c r="I56" s="470"/>
    </row>
    <row r="57" spans="1:9" ht="15" customHeight="1" x14ac:dyDescent="0.3">
      <c r="A57" s="466" t="s">
        <v>634</v>
      </c>
      <c r="B57" s="476" t="s">
        <v>635</v>
      </c>
      <c r="C57" s="468" t="s">
        <v>636</v>
      </c>
      <c r="D57" s="469">
        <f t="shared" si="0"/>
        <v>1300</v>
      </c>
      <c r="E57" s="470">
        <v>1300</v>
      </c>
      <c r="F57" s="470"/>
      <c r="G57" s="470"/>
      <c r="H57" s="470"/>
      <c r="I57" s="470"/>
    </row>
    <row r="58" spans="1:9" ht="15" customHeight="1" x14ac:dyDescent="0.3">
      <c r="A58" s="466" t="s">
        <v>637</v>
      </c>
      <c r="B58" s="476" t="s">
        <v>638</v>
      </c>
      <c r="C58" s="468" t="s">
        <v>639</v>
      </c>
      <c r="D58" s="469">
        <f t="shared" si="0"/>
        <v>0</v>
      </c>
      <c r="E58" s="470"/>
      <c r="F58" s="470"/>
      <c r="G58" s="470"/>
      <c r="H58" s="470"/>
      <c r="I58" s="470"/>
    </row>
    <row r="59" spans="1:9" ht="15" customHeight="1" x14ac:dyDescent="0.3">
      <c r="A59" s="466" t="s">
        <v>640</v>
      </c>
      <c r="B59" s="476" t="s">
        <v>641</v>
      </c>
      <c r="C59" s="468" t="s">
        <v>642</v>
      </c>
      <c r="D59" s="469">
        <f t="shared" si="0"/>
        <v>0</v>
      </c>
      <c r="E59" s="470"/>
      <c r="F59" s="470"/>
      <c r="G59" s="470"/>
      <c r="H59" s="470"/>
      <c r="I59" s="470"/>
    </row>
    <row r="60" spans="1:9" ht="15" customHeight="1" x14ac:dyDescent="0.3">
      <c r="A60" s="472" t="s">
        <v>643</v>
      </c>
      <c r="B60" s="478" t="s">
        <v>300</v>
      </c>
      <c r="C60" s="474" t="s">
        <v>644</v>
      </c>
      <c r="D60" s="469">
        <f t="shared" si="0"/>
        <v>58021</v>
      </c>
      <c r="E60" s="469">
        <f>E48+E49+E50+E53+E54+E55+E56+E57+E58+E59</f>
        <v>31422</v>
      </c>
      <c r="F60" s="469">
        <f>F48+F49+F50+F53+F54+F55+F56+F57+F58+F59</f>
        <v>2362</v>
      </c>
      <c r="G60" s="469">
        <f>G48+G49+G50+G53+G54+G55+G56+G57+G58+G59</f>
        <v>3404</v>
      </c>
      <c r="H60" s="469">
        <f>H48+H49+H50+H53+H54+H55+H56+H57+H58+H59</f>
        <v>20083</v>
      </c>
      <c r="I60" s="469">
        <f>I48+I49+I50+I53+I54+I55+I56+I57+I58+I59</f>
        <v>750</v>
      </c>
    </row>
    <row r="61" spans="1:9" ht="15" customHeight="1" x14ac:dyDescent="0.3">
      <c r="A61" s="466">
        <v>45</v>
      </c>
      <c r="B61" s="476" t="s">
        <v>645</v>
      </c>
      <c r="C61" s="468" t="s">
        <v>646</v>
      </c>
      <c r="D61" s="469">
        <f t="shared" si="0"/>
        <v>0</v>
      </c>
      <c r="E61" s="470"/>
      <c r="F61" s="470"/>
      <c r="G61" s="470"/>
      <c r="H61" s="470"/>
      <c r="I61" s="470"/>
    </row>
    <row r="62" spans="1:9" ht="15" customHeight="1" x14ac:dyDescent="0.3">
      <c r="A62" s="466">
        <v>46</v>
      </c>
      <c r="B62" s="476" t="s">
        <v>647</v>
      </c>
      <c r="C62" s="468" t="s">
        <v>648</v>
      </c>
      <c r="D62" s="469">
        <f t="shared" si="0"/>
        <v>8199</v>
      </c>
      <c r="E62" s="470">
        <v>8199</v>
      </c>
      <c r="F62" s="470"/>
      <c r="G62" s="470"/>
      <c r="H62" s="470"/>
      <c r="I62" s="470"/>
    </row>
    <row r="63" spans="1:9" ht="15" customHeight="1" x14ac:dyDescent="0.3">
      <c r="A63" s="466">
        <v>47</v>
      </c>
      <c r="B63" s="476" t="s">
        <v>649</v>
      </c>
      <c r="C63" s="468" t="s">
        <v>650</v>
      </c>
      <c r="D63" s="469">
        <f t="shared" si="0"/>
        <v>0</v>
      </c>
      <c r="E63" s="470"/>
      <c r="F63" s="470"/>
      <c r="G63" s="470"/>
      <c r="H63" s="470"/>
      <c r="I63" s="470"/>
    </row>
    <row r="64" spans="1:9" ht="15" customHeight="1" x14ac:dyDescent="0.3">
      <c r="A64" s="466">
        <v>48</v>
      </c>
      <c r="B64" s="476" t="s">
        <v>651</v>
      </c>
      <c r="C64" s="468" t="s">
        <v>652</v>
      </c>
      <c r="D64" s="469">
        <f t="shared" si="0"/>
        <v>0</v>
      </c>
      <c r="E64" s="470"/>
      <c r="F64" s="470"/>
      <c r="G64" s="470"/>
      <c r="H64" s="470"/>
      <c r="I64" s="470"/>
    </row>
    <row r="65" spans="1:9" ht="15" customHeight="1" x14ac:dyDescent="0.3">
      <c r="A65" s="466">
        <v>49</v>
      </c>
      <c r="B65" s="476" t="s">
        <v>653</v>
      </c>
      <c r="C65" s="468" t="s">
        <v>654</v>
      </c>
      <c r="D65" s="469">
        <f t="shared" si="0"/>
        <v>0</v>
      </c>
      <c r="E65" s="470"/>
      <c r="F65" s="470"/>
      <c r="G65" s="470"/>
      <c r="H65" s="470"/>
      <c r="I65" s="470"/>
    </row>
    <row r="66" spans="1:9" ht="15" customHeight="1" x14ac:dyDescent="0.3">
      <c r="A66" s="472">
        <v>50</v>
      </c>
      <c r="B66" s="473" t="s">
        <v>655</v>
      </c>
      <c r="C66" s="474" t="s">
        <v>656</v>
      </c>
      <c r="D66" s="469">
        <f t="shared" si="0"/>
        <v>8199</v>
      </c>
      <c r="E66" s="469">
        <f>SUM(E61:E65)</f>
        <v>8199</v>
      </c>
      <c r="F66" s="469">
        <f>SUM(F61:F65)</f>
        <v>0</v>
      </c>
      <c r="G66" s="469">
        <f>SUM(G61:G65)</f>
        <v>0</v>
      </c>
      <c r="H66" s="469">
        <f>SUM(H61:H65)</f>
        <v>0</v>
      </c>
      <c r="I66" s="469">
        <f>SUM(I61:I65)</f>
        <v>0</v>
      </c>
    </row>
    <row r="67" spans="1:9" ht="15" customHeight="1" x14ac:dyDescent="0.3">
      <c r="A67" s="466">
        <v>51</v>
      </c>
      <c r="B67" s="476" t="s">
        <v>657</v>
      </c>
      <c r="C67" s="468" t="s">
        <v>658</v>
      </c>
      <c r="D67" s="469">
        <f t="shared" si="0"/>
        <v>0</v>
      </c>
      <c r="E67" s="470"/>
      <c r="F67" s="470"/>
      <c r="G67" s="470"/>
      <c r="H67" s="470"/>
      <c r="I67" s="470"/>
    </row>
    <row r="68" spans="1:9" ht="15" customHeight="1" x14ac:dyDescent="0.3">
      <c r="A68" s="466">
        <v>52</v>
      </c>
      <c r="B68" s="471" t="s">
        <v>659</v>
      </c>
      <c r="C68" s="468" t="s">
        <v>660</v>
      </c>
      <c r="D68" s="469">
        <f t="shared" si="0"/>
        <v>0</v>
      </c>
      <c r="E68" s="470"/>
      <c r="F68" s="470"/>
      <c r="G68" s="470"/>
      <c r="H68" s="470"/>
      <c r="I68" s="470"/>
    </row>
    <row r="69" spans="1:9" ht="15" customHeight="1" x14ac:dyDescent="0.3">
      <c r="A69" s="466">
        <v>53</v>
      </c>
      <c r="B69" s="476" t="s">
        <v>661</v>
      </c>
      <c r="C69" s="468" t="s">
        <v>662</v>
      </c>
      <c r="D69" s="469">
        <f t="shared" si="0"/>
        <v>70</v>
      </c>
      <c r="E69" s="470"/>
      <c r="F69" s="470"/>
      <c r="G69" s="470">
        <v>70</v>
      </c>
      <c r="H69" s="470"/>
      <c r="I69" s="470"/>
    </row>
    <row r="70" spans="1:9" ht="15" customHeight="1" x14ac:dyDescent="0.3">
      <c r="A70" s="472">
        <v>54</v>
      </c>
      <c r="B70" s="473" t="s">
        <v>663</v>
      </c>
      <c r="C70" s="474" t="s">
        <v>664</v>
      </c>
      <c r="D70" s="469">
        <f t="shared" si="0"/>
        <v>70</v>
      </c>
      <c r="E70" s="469">
        <f>SUM(E67:E69)</f>
        <v>0</v>
      </c>
      <c r="F70" s="469">
        <f>SUM(F67:F69)</f>
        <v>0</v>
      </c>
      <c r="G70" s="469">
        <f>SUM(G67:G69)</f>
        <v>70</v>
      </c>
      <c r="H70" s="469">
        <f>SUM(H67:H69)</f>
        <v>0</v>
      </c>
      <c r="I70" s="469">
        <f>SUM(I67:I69)</f>
        <v>0</v>
      </c>
    </row>
    <row r="71" spans="1:9" ht="15" customHeight="1" x14ac:dyDescent="0.3">
      <c r="A71" s="466">
        <v>55</v>
      </c>
      <c r="B71" s="476" t="s">
        <v>665</v>
      </c>
      <c r="C71" s="468" t="s">
        <v>666</v>
      </c>
      <c r="D71" s="469">
        <f t="shared" si="0"/>
        <v>0</v>
      </c>
      <c r="E71" s="470"/>
      <c r="F71" s="470"/>
      <c r="G71" s="470"/>
      <c r="H71" s="470"/>
      <c r="I71" s="470"/>
    </row>
    <row r="72" spans="1:9" ht="15" customHeight="1" x14ac:dyDescent="0.3">
      <c r="A72" s="466">
        <v>56</v>
      </c>
      <c r="B72" s="471" t="s">
        <v>667</v>
      </c>
      <c r="C72" s="468" t="s">
        <v>668</v>
      </c>
      <c r="D72" s="469">
        <f t="shared" ref="D72:D89" si="1">SUM(E72:I72)</f>
        <v>0</v>
      </c>
      <c r="E72" s="470"/>
      <c r="F72" s="470"/>
      <c r="G72" s="470"/>
      <c r="H72" s="470"/>
      <c r="I72" s="470"/>
    </row>
    <row r="73" spans="1:9" ht="15" customHeight="1" x14ac:dyDescent="0.3">
      <c r="A73" s="466">
        <v>57</v>
      </c>
      <c r="B73" s="476" t="s">
        <v>669</v>
      </c>
      <c r="C73" s="468" t="s">
        <v>670</v>
      </c>
      <c r="D73" s="469">
        <f t="shared" si="1"/>
        <v>352</v>
      </c>
      <c r="E73" s="470">
        <v>352</v>
      </c>
      <c r="F73" s="470"/>
      <c r="G73" s="470"/>
      <c r="H73" s="470"/>
      <c r="I73" s="470"/>
    </row>
    <row r="74" spans="1:9" ht="15" customHeight="1" thickBot="1" x14ac:dyDescent="0.35">
      <c r="A74" s="479">
        <v>58</v>
      </c>
      <c r="B74" s="480" t="s">
        <v>671</v>
      </c>
      <c r="C74" s="481" t="s">
        <v>672</v>
      </c>
      <c r="D74" s="469">
        <f t="shared" si="1"/>
        <v>352</v>
      </c>
      <c r="E74" s="482">
        <f>SUM(E71:E73)</f>
        <v>352</v>
      </c>
      <c r="F74" s="482">
        <f>SUM(F71:F73)</f>
        <v>0</v>
      </c>
      <c r="G74" s="482">
        <f>SUM(G71:G73)</f>
        <v>0</v>
      </c>
      <c r="H74" s="482">
        <f>SUM(H71:H73)</f>
        <v>0</v>
      </c>
      <c r="I74" s="482">
        <f>SUM(I71:I73)</f>
        <v>0</v>
      </c>
    </row>
    <row r="75" spans="1:9" ht="15" customHeight="1" thickBot="1" x14ac:dyDescent="0.35">
      <c r="A75" s="483">
        <v>59</v>
      </c>
      <c r="B75" s="484" t="s">
        <v>673</v>
      </c>
      <c r="C75" s="485" t="s">
        <v>674</v>
      </c>
      <c r="D75" s="469">
        <f t="shared" si="1"/>
        <v>787939</v>
      </c>
      <c r="E75" s="486">
        <f>E27+E33+E47+E60+E66+E70+E74</f>
        <v>697870</v>
      </c>
      <c r="F75" s="486">
        <f>F27+F33+F47+F60+F66+F70+F74</f>
        <v>2362</v>
      </c>
      <c r="G75" s="486">
        <f>G27+G33+G47+G60+G66+G70+G74</f>
        <v>65780</v>
      </c>
      <c r="H75" s="486">
        <f>H27+H33+H47+H60+H66+H70+H74</f>
        <v>21177</v>
      </c>
      <c r="I75" s="486">
        <f>I27+I33+I47+I60+I66+I70+I74</f>
        <v>750</v>
      </c>
    </row>
    <row r="76" spans="1:9" x14ac:dyDescent="0.3">
      <c r="A76" s="487">
        <v>60</v>
      </c>
      <c r="B76" s="488" t="s">
        <v>675</v>
      </c>
      <c r="C76" s="489" t="s">
        <v>676</v>
      </c>
      <c r="D76" s="469">
        <f t="shared" si="1"/>
        <v>0</v>
      </c>
      <c r="E76" s="489"/>
      <c r="F76" s="489"/>
      <c r="G76" s="489"/>
      <c r="H76" s="489"/>
      <c r="I76" s="489"/>
    </row>
    <row r="77" spans="1:9" x14ac:dyDescent="0.3">
      <c r="A77" s="472">
        <v>61</v>
      </c>
      <c r="B77" s="490" t="s">
        <v>677</v>
      </c>
      <c r="C77" s="491" t="s">
        <v>678</v>
      </c>
      <c r="D77" s="469">
        <f t="shared" si="1"/>
        <v>0</v>
      </c>
      <c r="E77" s="491"/>
      <c r="F77" s="491"/>
      <c r="G77" s="491"/>
      <c r="H77" s="491"/>
      <c r="I77" s="491"/>
    </row>
    <row r="78" spans="1:9" x14ac:dyDescent="0.3">
      <c r="A78" s="472">
        <v>62</v>
      </c>
      <c r="B78" s="471" t="s">
        <v>679</v>
      </c>
      <c r="C78" s="491" t="s">
        <v>680</v>
      </c>
      <c r="D78" s="469">
        <f t="shared" si="1"/>
        <v>307216</v>
      </c>
      <c r="E78" s="491">
        <v>300819</v>
      </c>
      <c r="F78" s="491"/>
      <c r="G78" s="491">
        <v>6397</v>
      </c>
      <c r="H78" s="491"/>
      <c r="I78" s="491"/>
    </row>
    <row r="79" spans="1:9" x14ac:dyDescent="0.3">
      <c r="A79" s="472">
        <v>63</v>
      </c>
      <c r="B79" s="471" t="s">
        <v>681</v>
      </c>
      <c r="C79" s="491" t="s">
        <v>682</v>
      </c>
      <c r="D79" s="469">
        <f t="shared" si="1"/>
        <v>0</v>
      </c>
      <c r="E79" s="491"/>
      <c r="F79" s="491"/>
      <c r="G79" s="491"/>
      <c r="H79" s="491"/>
      <c r="I79" s="491"/>
    </row>
    <row r="80" spans="1:9" x14ac:dyDescent="0.3">
      <c r="A80" s="472">
        <v>64</v>
      </c>
      <c r="B80" s="473" t="s">
        <v>683</v>
      </c>
      <c r="C80" s="491" t="s">
        <v>684</v>
      </c>
      <c r="D80" s="469">
        <f t="shared" si="1"/>
        <v>307216</v>
      </c>
      <c r="E80" s="491">
        <f>SUM(E78:E79)</f>
        <v>300819</v>
      </c>
      <c r="F80" s="491">
        <f>SUM(F78:F79)</f>
        <v>0</v>
      </c>
      <c r="G80" s="491">
        <f>SUM(G78:G79)</f>
        <v>6397</v>
      </c>
      <c r="H80" s="491">
        <f>SUM(H78:H79)</f>
        <v>0</v>
      </c>
      <c r="I80" s="491">
        <f>SUM(I78:I79)</f>
        <v>0</v>
      </c>
    </row>
    <row r="81" spans="1:9" x14ac:dyDescent="0.3">
      <c r="A81" s="472">
        <v>65</v>
      </c>
      <c r="B81" s="492" t="s">
        <v>685</v>
      </c>
      <c r="C81" s="491" t="s">
        <v>686</v>
      </c>
      <c r="D81" s="469">
        <f t="shared" si="1"/>
        <v>0</v>
      </c>
      <c r="E81" s="491"/>
      <c r="F81" s="491"/>
      <c r="G81" s="491"/>
      <c r="H81" s="491"/>
      <c r="I81" s="491"/>
    </row>
    <row r="82" spans="1:9" x14ac:dyDescent="0.3">
      <c r="A82" s="472">
        <v>66</v>
      </c>
      <c r="B82" s="492" t="s">
        <v>687</v>
      </c>
      <c r="C82" s="491" t="s">
        <v>688</v>
      </c>
      <c r="D82" s="469">
        <f t="shared" si="1"/>
        <v>0</v>
      </c>
      <c r="E82" s="491"/>
      <c r="F82" s="491"/>
      <c r="G82" s="491"/>
      <c r="H82" s="491"/>
      <c r="I82" s="491"/>
    </row>
    <row r="83" spans="1:9" x14ac:dyDescent="0.3">
      <c r="A83" s="472">
        <v>67</v>
      </c>
      <c r="B83" s="492" t="s">
        <v>689</v>
      </c>
      <c r="C83" s="491" t="s">
        <v>690</v>
      </c>
      <c r="D83" s="469">
        <f t="shared" si="1"/>
        <v>428788</v>
      </c>
      <c r="E83" s="493"/>
      <c r="F83" s="494">
        <v>154861</v>
      </c>
      <c r="G83" s="493">
        <v>132166</v>
      </c>
      <c r="H83" s="493">
        <v>111838</v>
      </c>
      <c r="I83" s="493">
        <v>29923</v>
      </c>
    </row>
    <row r="84" spans="1:9" x14ac:dyDescent="0.3">
      <c r="A84" s="472">
        <v>68</v>
      </c>
      <c r="B84" s="492" t="s">
        <v>691</v>
      </c>
      <c r="C84" s="491" t="s">
        <v>692</v>
      </c>
      <c r="D84" s="469">
        <f t="shared" si="1"/>
        <v>0</v>
      </c>
      <c r="E84" s="495"/>
      <c r="F84" s="496"/>
      <c r="G84" s="495"/>
      <c r="H84" s="495"/>
      <c r="I84" s="495"/>
    </row>
    <row r="85" spans="1:9" x14ac:dyDescent="0.3">
      <c r="A85" s="472">
        <v>69</v>
      </c>
      <c r="B85" s="476" t="s">
        <v>693</v>
      </c>
      <c r="C85" s="491" t="s">
        <v>694</v>
      </c>
      <c r="D85" s="469">
        <f t="shared" si="1"/>
        <v>0</v>
      </c>
      <c r="E85" s="495"/>
      <c r="F85" s="496"/>
      <c r="G85" s="495"/>
      <c r="H85" s="495"/>
      <c r="I85" s="495"/>
    </row>
    <row r="86" spans="1:9" x14ac:dyDescent="0.3">
      <c r="A86" s="472">
        <v>70</v>
      </c>
      <c r="B86" s="478" t="s">
        <v>695</v>
      </c>
      <c r="C86" s="491" t="s">
        <v>696</v>
      </c>
      <c r="D86" s="469">
        <f t="shared" si="1"/>
        <v>736004</v>
      </c>
      <c r="E86" s="495">
        <f>(SUM(E80:E85))+E76+E77</f>
        <v>300819</v>
      </c>
      <c r="F86" s="497">
        <f>(SUM(F80:F85))+F76+F77</f>
        <v>154861</v>
      </c>
      <c r="G86" s="495">
        <f>(SUM(G80:G85))+G76+G77</f>
        <v>138563</v>
      </c>
      <c r="H86" s="495">
        <f>(SUM(H80:H85))+H76+H77</f>
        <v>111838</v>
      </c>
      <c r="I86" s="495">
        <f>(SUM(I80:I85))+I76+I77</f>
        <v>29923</v>
      </c>
    </row>
    <row r="87" spans="1:9" x14ac:dyDescent="0.3">
      <c r="A87" s="472">
        <v>71</v>
      </c>
      <c r="B87" s="490" t="s">
        <v>697</v>
      </c>
      <c r="C87" s="491" t="s">
        <v>698</v>
      </c>
      <c r="D87" s="469">
        <f t="shared" si="1"/>
        <v>0</v>
      </c>
      <c r="E87" s="495"/>
      <c r="F87" s="497"/>
      <c r="G87" s="495"/>
      <c r="H87" s="495"/>
      <c r="I87" s="495"/>
    </row>
    <row r="88" spans="1:9" x14ac:dyDescent="0.3">
      <c r="A88" s="472">
        <v>72</v>
      </c>
      <c r="B88" s="490" t="s">
        <v>699</v>
      </c>
      <c r="C88" s="491" t="s">
        <v>700</v>
      </c>
      <c r="D88" s="469">
        <f t="shared" si="1"/>
        <v>736004</v>
      </c>
      <c r="E88" s="495">
        <f>SUM(E86:E87)</f>
        <v>300819</v>
      </c>
      <c r="F88" s="497">
        <f>SUM(F86:F87)</f>
        <v>154861</v>
      </c>
      <c r="G88" s="495">
        <f>SUM(G86:G87)</f>
        <v>138563</v>
      </c>
      <c r="H88" s="495">
        <f>SUM(H86:H87)</f>
        <v>111838</v>
      </c>
      <c r="I88" s="495">
        <f>SUM(I86:I87)</f>
        <v>29923</v>
      </c>
    </row>
    <row r="89" spans="1:9" x14ac:dyDescent="0.3">
      <c r="A89" s="498">
        <v>73</v>
      </c>
      <c r="B89" s="499" t="s">
        <v>701</v>
      </c>
      <c r="C89" s="499"/>
      <c r="D89" s="469">
        <f t="shared" si="1"/>
        <v>1523943</v>
      </c>
      <c r="E89" s="500">
        <f>E75+E88</f>
        <v>998689</v>
      </c>
      <c r="F89" s="501">
        <f>F75+F88</f>
        <v>157223</v>
      </c>
      <c r="G89" s="500">
        <f>G75+G88</f>
        <v>204343</v>
      </c>
      <c r="H89" s="500">
        <f>H75+H88</f>
        <v>133015</v>
      </c>
      <c r="I89" s="500">
        <f>I75+I88</f>
        <v>30673</v>
      </c>
    </row>
    <row r="91" spans="1:9" ht="15.6" x14ac:dyDescent="0.3">
      <c r="B91" s="502"/>
      <c r="C91" s="503"/>
    </row>
    <row r="92" spans="1:9" ht="15.6" x14ac:dyDescent="0.3">
      <c r="B92" s="502"/>
    </row>
    <row r="93" spans="1:9" ht="15.6" x14ac:dyDescent="0.3">
      <c r="B93" s="502"/>
    </row>
    <row r="94" spans="1:9" ht="15.6" x14ac:dyDescent="0.3">
      <c r="B94" s="504"/>
    </row>
  </sheetData>
  <phoneticPr fontId="57" type="noConversion"/>
  <pageMargins left="0" right="0" top="0" bottom="0" header="0.31496062992125984" footer="0.31496062992125984"/>
  <pageSetup paperSize="9" scale="7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9"/>
  <sheetViews>
    <sheetView workbookViewId="0">
      <selection activeCell="C2" sqref="C2"/>
    </sheetView>
  </sheetViews>
  <sheetFormatPr defaultColWidth="9.109375" defaultRowHeight="14.4" x14ac:dyDescent="0.3"/>
  <cols>
    <col min="1" max="1" width="6.33203125" style="451" customWidth="1"/>
    <col min="2" max="2" width="81.88671875" style="451" customWidth="1"/>
    <col min="3" max="3" width="8.44140625" style="451" customWidth="1"/>
    <col min="4" max="4" width="10.6640625" style="451" customWidth="1"/>
    <col min="5" max="5" width="10.44140625" style="451" customWidth="1"/>
    <col min="6" max="6" width="10.109375" style="451" customWidth="1"/>
    <col min="7" max="7" width="8.6640625" style="451" customWidth="1"/>
    <col min="8" max="9" width="9.5546875" style="451" customWidth="1"/>
    <col min="10" max="16384" width="9.109375" style="451"/>
  </cols>
  <sheetData>
    <row r="1" spans="1:9" ht="15.6" x14ac:dyDescent="0.3">
      <c r="B1" s="452" t="s">
        <v>0</v>
      </c>
      <c r="C1" s="64" t="s">
        <v>830</v>
      </c>
    </row>
    <row r="2" spans="1:9" ht="18" x14ac:dyDescent="0.35">
      <c r="B2" s="453" t="s">
        <v>119</v>
      </c>
      <c r="C2" s="68" t="s">
        <v>841</v>
      </c>
      <c r="D2" s="455"/>
      <c r="E2" s="455"/>
      <c r="F2" s="455"/>
      <c r="G2" s="455"/>
      <c r="H2" s="455"/>
      <c r="I2" s="455"/>
    </row>
    <row r="3" spans="1:9" ht="18" x14ac:dyDescent="0.35">
      <c r="B3" s="456" t="s">
        <v>121</v>
      </c>
      <c r="C3" s="241" t="s">
        <v>253</v>
      </c>
    </row>
    <row r="4" spans="1:9" ht="18" x14ac:dyDescent="0.35">
      <c r="B4" s="457"/>
      <c r="C4" s="241"/>
    </row>
    <row r="5" spans="1:9" x14ac:dyDescent="0.3">
      <c r="D5" s="451" t="s">
        <v>197</v>
      </c>
      <c r="E5" s="451" t="s">
        <v>131</v>
      </c>
      <c r="F5" s="451" t="s">
        <v>49</v>
      </c>
      <c r="G5" s="451" t="s">
        <v>50</v>
      </c>
      <c r="H5" s="451" t="s">
        <v>52</v>
      </c>
      <c r="I5" s="451" t="s">
        <v>702</v>
      </c>
    </row>
    <row r="6" spans="1:9" ht="28.5" customHeight="1" x14ac:dyDescent="0.3">
      <c r="A6" s="459" t="s">
        <v>1</v>
      </c>
      <c r="B6" s="460" t="s">
        <v>2</v>
      </c>
      <c r="C6" s="461" t="s">
        <v>498</v>
      </c>
      <c r="D6" s="462" t="s">
        <v>499</v>
      </c>
      <c r="E6" s="462" t="s">
        <v>499</v>
      </c>
      <c r="F6" s="462" t="s">
        <v>499</v>
      </c>
      <c r="G6" s="462" t="s">
        <v>499</v>
      </c>
      <c r="H6" s="462" t="s">
        <v>499</v>
      </c>
      <c r="I6" s="462" t="s">
        <v>499</v>
      </c>
    </row>
    <row r="7" spans="1:9" x14ac:dyDescent="0.3">
      <c r="A7" s="463" t="s">
        <v>406</v>
      </c>
      <c r="B7" s="464" t="s">
        <v>407</v>
      </c>
      <c r="C7" s="464" t="s">
        <v>408</v>
      </c>
      <c r="D7" s="465" t="s">
        <v>409</v>
      </c>
      <c r="E7" s="465" t="s">
        <v>414</v>
      </c>
      <c r="F7" s="465" t="s">
        <v>416</v>
      </c>
      <c r="G7" s="465" t="s">
        <v>417</v>
      </c>
      <c r="H7" s="465" t="s">
        <v>418</v>
      </c>
      <c r="I7" s="465" t="s">
        <v>419</v>
      </c>
    </row>
    <row r="8" spans="1:9" ht="15" customHeight="1" x14ac:dyDescent="0.3">
      <c r="A8" s="505">
        <v>1</v>
      </c>
      <c r="B8" s="506" t="s">
        <v>703</v>
      </c>
      <c r="C8" s="507" t="s">
        <v>704</v>
      </c>
      <c r="D8" s="508">
        <f t="shared" ref="D8:D71" si="0">SUM(E8:I8)</f>
        <v>317033</v>
      </c>
      <c r="E8" s="508">
        <v>29645</v>
      </c>
      <c r="F8" s="508">
        <v>97162</v>
      </c>
      <c r="G8" s="508">
        <v>107359</v>
      </c>
      <c r="H8" s="508">
        <v>70966</v>
      </c>
      <c r="I8" s="508">
        <v>11901</v>
      </c>
    </row>
    <row r="9" spans="1:9" ht="15" customHeight="1" x14ac:dyDescent="0.3">
      <c r="A9" s="505">
        <v>2</v>
      </c>
      <c r="B9" s="473" t="s">
        <v>705</v>
      </c>
      <c r="C9" s="507" t="s">
        <v>706</v>
      </c>
      <c r="D9" s="508">
        <f t="shared" si="0"/>
        <v>79133</v>
      </c>
      <c r="E9" s="508">
        <v>8839</v>
      </c>
      <c r="F9" s="508">
        <v>27726</v>
      </c>
      <c r="G9" s="508">
        <v>20241</v>
      </c>
      <c r="H9" s="508">
        <v>19015</v>
      </c>
      <c r="I9" s="508">
        <v>3312</v>
      </c>
    </row>
    <row r="10" spans="1:9" ht="15" customHeight="1" x14ac:dyDescent="0.3">
      <c r="A10" s="505">
        <v>3</v>
      </c>
      <c r="B10" s="473" t="s">
        <v>468</v>
      </c>
      <c r="C10" s="507" t="s">
        <v>707</v>
      </c>
      <c r="D10" s="508">
        <f t="shared" si="0"/>
        <v>217622</v>
      </c>
      <c r="E10" s="508">
        <v>56819</v>
      </c>
      <c r="F10" s="508">
        <v>30684</v>
      </c>
      <c r="G10" s="508">
        <v>72451</v>
      </c>
      <c r="H10" s="508">
        <v>42831</v>
      </c>
      <c r="I10" s="508">
        <v>14837</v>
      </c>
    </row>
    <row r="11" spans="1:9" ht="15" customHeight="1" x14ac:dyDescent="0.3">
      <c r="A11" s="505">
        <v>4</v>
      </c>
      <c r="B11" s="476" t="s">
        <v>708</v>
      </c>
      <c r="C11" s="509" t="s">
        <v>709</v>
      </c>
      <c r="D11" s="508">
        <f t="shared" si="0"/>
        <v>0</v>
      </c>
      <c r="E11" s="510"/>
      <c r="F11" s="510"/>
      <c r="G11" s="510"/>
      <c r="H11" s="510"/>
      <c r="I11" s="510"/>
    </row>
    <row r="12" spans="1:9" ht="15" customHeight="1" x14ac:dyDescent="0.3">
      <c r="A12" s="505">
        <v>5</v>
      </c>
      <c r="B12" s="476" t="s">
        <v>710</v>
      </c>
      <c r="C12" s="509" t="s">
        <v>711</v>
      </c>
      <c r="D12" s="508">
        <f t="shared" si="0"/>
        <v>0</v>
      </c>
      <c r="E12" s="510"/>
      <c r="F12" s="510"/>
      <c r="G12" s="510"/>
      <c r="H12" s="510"/>
      <c r="I12" s="510"/>
    </row>
    <row r="13" spans="1:9" ht="15" customHeight="1" x14ac:dyDescent="0.3">
      <c r="A13" s="505">
        <v>6</v>
      </c>
      <c r="B13" s="511" t="s">
        <v>712</v>
      </c>
      <c r="C13" s="509" t="s">
        <v>713</v>
      </c>
      <c r="D13" s="508">
        <f t="shared" si="0"/>
        <v>0</v>
      </c>
      <c r="E13" s="510"/>
      <c r="F13" s="510"/>
      <c r="G13" s="510"/>
      <c r="H13" s="510"/>
      <c r="I13" s="510"/>
    </row>
    <row r="14" spans="1:9" ht="15" customHeight="1" x14ac:dyDescent="0.3">
      <c r="A14" s="505">
        <v>7</v>
      </c>
      <c r="B14" s="511" t="s">
        <v>714</v>
      </c>
      <c r="C14" s="509" t="s">
        <v>715</v>
      </c>
      <c r="D14" s="508">
        <f t="shared" si="0"/>
        <v>0</v>
      </c>
      <c r="E14" s="510"/>
      <c r="F14" s="510"/>
      <c r="G14" s="510"/>
      <c r="H14" s="510"/>
      <c r="I14" s="510"/>
    </row>
    <row r="15" spans="1:9" ht="15" customHeight="1" x14ac:dyDescent="0.3">
      <c r="A15" s="505">
        <v>8</v>
      </c>
      <c r="B15" s="511" t="s">
        <v>716</v>
      </c>
      <c r="C15" s="509" t="s">
        <v>717</v>
      </c>
      <c r="D15" s="508">
        <f t="shared" si="0"/>
        <v>0</v>
      </c>
      <c r="E15" s="510"/>
      <c r="F15" s="510"/>
      <c r="G15" s="510"/>
      <c r="H15" s="510"/>
      <c r="I15" s="510"/>
    </row>
    <row r="16" spans="1:9" ht="15" customHeight="1" x14ac:dyDescent="0.3">
      <c r="A16" s="505">
        <v>9</v>
      </c>
      <c r="B16" s="476" t="s">
        <v>718</v>
      </c>
      <c r="C16" s="509" t="s">
        <v>719</v>
      </c>
      <c r="D16" s="508">
        <f t="shared" si="0"/>
        <v>0</v>
      </c>
      <c r="E16" s="510"/>
      <c r="F16" s="510"/>
      <c r="G16" s="510"/>
      <c r="H16" s="510"/>
      <c r="I16" s="510"/>
    </row>
    <row r="17" spans="1:9" ht="15" customHeight="1" x14ac:dyDescent="0.3">
      <c r="A17" s="505">
        <v>10</v>
      </c>
      <c r="B17" s="476" t="s">
        <v>720</v>
      </c>
      <c r="C17" s="509" t="s">
        <v>721</v>
      </c>
      <c r="D17" s="508">
        <f t="shared" si="0"/>
        <v>0</v>
      </c>
      <c r="E17" s="510"/>
      <c r="F17" s="510"/>
      <c r="G17" s="510"/>
      <c r="H17" s="510"/>
      <c r="I17" s="510"/>
    </row>
    <row r="18" spans="1:9" ht="15" customHeight="1" x14ac:dyDescent="0.3">
      <c r="A18" s="505">
        <v>11</v>
      </c>
      <c r="B18" s="476" t="s">
        <v>722</v>
      </c>
      <c r="C18" s="509" t="s">
        <v>723</v>
      </c>
      <c r="D18" s="508">
        <f t="shared" si="0"/>
        <v>17500</v>
      </c>
      <c r="E18" s="510">
        <v>17500</v>
      </c>
      <c r="F18" s="510"/>
      <c r="G18" s="510"/>
      <c r="H18" s="510"/>
      <c r="I18" s="510"/>
    </row>
    <row r="19" spans="1:9" ht="15" customHeight="1" x14ac:dyDescent="0.3">
      <c r="A19" s="505">
        <v>12</v>
      </c>
      <c r="B19" s="478" t="s">
        <v>724</v>
      </c>
      <c r="C19" s="507" t="s">
        <v>725</v>
      </c>
      <c r="D19" s="508">
        <f t="shared" si="0"/>
        <v>17500</v>
      </c>
      <c r="E19" s="508">
        <f>SUM(E11:E18)</f>
        <v>17500</v>
      </c>
      <c r="F19" s="508">
        <f>SUM(F11:F18)</f>
        <v>0</v>
      </c>
      <c r="G19" s="508">
        <f>SUM(G11:G18)</f>
        <v>0</v>
      </c>
      <c r="H19" s="508">
        <f>SUM(H11:H18)</f>
        <v>0</v>
      </c>
      <c r="I19" s="508">
        <f>SUM(I11:I18)</f>
        <v>0</v>
      </c>
    </row>
    <row r="20" spans="1:9" ht="15" customHeight="1" x14ac:dyDescent="0.3">
      <c r="A20" s="505">
        <v>13</v>
      </c>
      <c r="B20" s="512" t="s">
        <v>726</v>
      </c>
      <c r="C20" s="509" t="s">
        <v>727</v>
      </c>
      <c r="D20" s="508">
        <f t="shared" si="0"/>
        <v>0</v>
      </c>
      <c r="E20" s="510"/>
      <c r="F20" s="510"/>
      <c r="G20" s="510"/>
      <c r="H20" s="510"/>
      <c r="I20" s="510"/>
    </row>
    <row r="21" spans="1:9" ht="15" customHeight="1" x14ac:dyDescent="0.3">
      <c r="A21" s="505">
        <v>14</v>
      </c>
      <c r="B21" s="512" t="s">
        <v>728</v>
      </c>
      <c r="C21" s="509" t="s">
        <v>729</v>
      </c>
      <c r="D21" s="508">
        <f t="shared" si="0"/>
        <v>0</v>
      </c>
      <c r="E21" s="510"/>
      <c r="F21" s="510"/>
      <c r="G21" s="510"/>
      <c r="H21" s="510"/>
      <c r="I21" s="510"/>
    </row>
    <row r="22" spans="1:9" ht="15" customHeight="1" x14ac:dyDescent="0.3">
      <c r="A22" s="505">
        <v>15</v>
      </c>
      <c r="B22" s="512" t="s">
        <v>730</v>
      </c>
      <c r="C22" s="509" t="s">
        <v>731</v>
      </c>
      <c r="D22" s="508">
        <f t="shared" si="0"/>
        <v>0</v>
      </c>
      <c r="E22" s="510"/>
      <c r="F22" s="510"/>
      <c r="G22" s="510"/>
      <c r="H22" s="510"/>
      <c r="I22" s="510"/>
    </row>
    <row r="23" spans="1:9" ht="15" customHeight="1" x14ac:dyDescent="0.3">
      <c r="A23" s="505">
        <v>16</v>
      </c>
      <c r="B23" s="512" t="s">
        <v>732</v>
      </c>
      <c r="C23" s="509" t="s">
        <v>733</v>
      </c>
      <c r="D23" s="508">
        <f t="shared" si="0"/>
        <v>0</v>
      </c>
      <c r="E23" s="510"/>
      <c r="F23" s="510"/>
      <c r="G23" s="510"/>
      <c r="H23" s="510"/>
      <c r="I23" s="510"/>
    </row>
    <row r="24" spans="1:9" ht="15" customHeight="1" x14ac:dyDescent="0.3">
      <c r="A24" s="505">
        <v>17</v>
      </c>
      <c r="B24" s="512" t="s">
        <v>734</v>
      </c>
      <c r="C24" s="509" t="s">
        <v>735</v>
      </c>
      <c r="D24" s="508">
        <f t="shared" si="0"/>
        <v>0</v>
      </c>
      <c r="E24" s="510"/>
      <c r="F24" s="510"/>
      <c r="G24" s="510"/>
      <c r="H24" s="510"/>
      <c r="I24" s="510"/>
    </row>
    <row r="25" spans="1:9" ht="15" customHeight="1" x14ac:dyDescent="0.3">
      <c r="A25" s="505">
        <v>18</v>
      </c>
      <c r="B25" s="512" t="s">
        <v>736</v>
      </c>
      <c r="C25" s="509" t="s">
        <v>737</v>
      </c>
      <c r="D25" s="508">
        <f t="shared" si="0"/>
        <v>134270</v>
      </c>
      <c r="E25" s="513">
        <f>SUM(E26:E33)</f>
        <v>134270</v>
      </c>
      <c r="F25" s="513">
        <f>SUM(F26:F33)</f>
        <v>0</v>
      </c>
      <c r="G25" s="513">
        <f>SUM(G26:G33)</f>
        <v>0</v>
      </c>
      <c r="H25" s="513">
        <f>SUM(H26:H33)</f>
        <v>0</v>
      </c>
      <c r="I25" s="513">
        <f>SUM(I26:I33)</f>
        <v>0</v>
      </c>
    </row>
    <row r="26" spans="1:9" ht="15" customHeight="1" x14ac:dyDescent="0.3">
      <c r="A26" s="514"/>
      <c r="B26" s="471" t="s">
        <v>532</v>
      </c>
      <c r="C26" s="509" t="s">
        <v>738</v>
      </c>
      <c r="D26" s="508">
        <f t="shared" si="0"/>
        <v>0</v>
      </c>
      <c r="E26" s="510"/>
      <c r="F26" s="510"/>
      <c r="G26" s="510"/>
      <c r="H26" s="510"/>
      <c r="I26" s="510"/>
    </row>
    <row r="27" spans="1:9" ht="15" customHeight="1" x14ac:dyDescent="0.3">
      <c r="A27" s="514"/>
      <c r="B27" s="471" t="s">
        <v>534</v>
      </c>
      <c r="C27" s="509" t="s">
        <v>739</v>
      </c>
      <c r="D27" s="508">
        <f t="shared" si="0"/>
        <v>0</v>
      </c>
      <c r="E27" s="510"/>
      <c r="F27" s="510"/>
      <c r="G27" s="510"/>
      <c r="H27" s="510"/>
      <c r="I27" s="510"/>
    </row>
    <row r="28" spans="1:9" ht="15" customHeight="1" x14ac:dyDescent="0.3">
      <c r="A28" s="514"/>
      <c r="B28" s="471" t="s">
        <v>740</v>
      </c>
      <c r="C28" s="509" t="s">
        <v>741</v>
      </c>
      <c r="D28" s="508">
        <f t="shared" si="0"/>
        <v>0</v>
      </c>
      <c r="E28" s="510"/>
      <c r="F28" s="510"/>
      <c r="G28" s="510"/>
      <c r="H28" s="510"/>
      <c r="I28" s="510"/>
    </row>
    <row r="29" spans="1:9" ht="15" customHeight="1" x14ac:dyDescent="0.3">
      <c r="A29" s="514"/>
      <c r="B29" s="471" t="s">
        <v>538</v>
      </c>
      <c r="C29" s="509" t="s">
        <v>742</v>
      </c>
      <c r="D29" s="508">
        <f t="shared" si="0"/>
        <v>0</v>
      </c>
      <c r="E29" s="510"/>
      <c r="F29" s="510"/>
      <c r="G29" s="510"/>
      <c r="H29" s="510"/>
      <c r="I29" s="510"/>
    </row>
    <row r="30" spans="1:9" ht="15" customHeight="1" x14ac:dyDescent="0.3">
      <c r="A30" s="514"/>
      <c r="B30" s="471" t="s">
        <v>540</v>
      </c>
      <c r="C30" s="509" t="s">
        <v>743</v>
      </c>
      <c r="D30" s="508">
        <f t="shared" si="0"/>
        <v>3510</v>
      </c>
      <c r="E30" s="510">
        <v>3510</v>
      </c>
      <c r="F30" s="510"/>
      <c r="G30" s="510"/>
      <c r="H30" s="510"/>
      <c r="I30" s="510"/>
    </row>
    <row r="31" spans="1:9" ht="15" customHeight="1" x14ac:dyDescent="0.3">
      <c r="A31" s="514"/>
      <c r="B31" s="471" t="s">
        <v>744</v>
      </c>
      <c r="C31" s="509" t="s">
        <v>745</v>
      </c>
      <c r="D31" s="508">
        <f t="shared" si="0"/>
        <v>100932</v>
      </c>
      <c r="E31" s="510">
        <v>100932</v>
      </c>
      <c r="F31" s="510"/>
      <c r="G31" s="510"/>
      <c r="H31" s="510"/>
      <c r="I31" s="510"/>
    </row>
    <row r="32" spans="1:9" ht="15" customHeight="1" x14ac:dyDescent="0.3">
      <c r="A32" s="514"/>
      <c r="B32" s="471" t="s">
        <v>746</v>
      </c>
      <c r="C32" s="509" t="s">
        <v>747</v>
      </c>
      <c r="D32" s="508">
        <f t="shared" si="0"/>
        <v>29828</v>
      </c>
      <c r="E32" s="510">
        <v>29828</v>
      </c>
      <c r="F32" s="510"/>
      <c r="G32" s="510"/>
      <c r="H32" s="510"/>
      <c r="I32" s="510"/>
    </row>
    <row r="33" spans="1:9" ht="15" customHeight="1" x14ac:dyDescent="0.3">
      <c r="A33" s="514"/>
      <c r="B33" s="475" t="s">
        <v>542</v>
      </c>
      <c r="C33" s="509" t="s">
        <v>748</v>
      </c>
      <c r="D33" s="508">
        <f t="shared" si="0"/>
        <v>0</v>
      </c>
      <c r="E33" s="510"/>
      <c r="F33" s="510"/>
      <c r="G33" s="510"/>
      <c r="H33" s="510"/>
      <c r="I33" s="510"/>
    </row>
    <row r="34" spans="1:9" ht="15" customHeight="1" x14ac:dyDescent="0.3">
      <c r="A34" s="514">
        <v>19</v>
      </c>
      <c r="B34" s="512" t="s">
        <v>749</v>
      </c>
      <c r="C34" s="509" t="s">
        <v>750</v>
      </c>
      <c r="D34" s="508">
        <f t="shared" si="0"/>
        <v>0</v>
      </c>
      <c r="E34" s="510"/>
      <c r="F34" s="510"/>
      <c r="G34" s="510"/>
      <c r="H34" s="510"/>
      <c r="I34" s="510"/>
    </row>
    <row r="35" spans="1:9" ht="15" customHeight="1" x14ac:dyDescent="0.3">
      <c r="A35" s="514">
        <v>20</v>
      </c>
      <c r="B35" s="512" t="s">
        <v>751</v>
      </c>
      <c r="C35" s="509" t="s">
        <v>752</v>
      </c>
      <c r="D35" s="508">
        <f t="shared" si="0"/>
        <v>0</v>
      </c>
      <c r="E35" s="510"/>
      <c r="F35" s="510"/>
      <c r="G35" s="510"/>
      <c r="H35" s="510"/>
      <c r="I35" s="510"/>
    </row>
    <row r="36" spans="1:9" ht="15" customHeight="1" x14ac:dyDescent="0.3">
      <c r="A36" s="514">
        <v>21</v>
      </c>
      <c r="B36" s="512" t="s">
        <v>753</v>
      </c>
      <c r="C36" s="509" t="s">
        <v>754</v>
      </c>
      <c r="D36" s="508">
        <f t="shared" si="0"/>
        <v>0</v>
      </c>
      <c r="E36" s="510"/>
      <c r="F36" s="510"/>
      <c r="G36" s="510"/>
      <c r="H36" s="510"/>
      <c r="I36" s="510"/>
    </row>
    <row r="37" spans="1:9" x14ac:dyDescent="0.3">
      <c r="A37" s="514">
        <v>22</v>
      </c>
      <c r="B37" s="515" t="s">
        <v>755</v>
      </c>
      <c r="C37" s="509" t="s">
        <v>756</v>
      </c>
      <c r="D37" s="508">
        <f t="shared" si="0"/>
        <v>0</v>
      </c>
      <c r="E37" s="510"/>
      <c r="F37" s="510"/>
      <c r="G37" s="510"/>
      <c r="H37" s="510"/>
      <c r="I37" s="510"/>
    </row>
    <row r="38" spans="1:9" ht="15" customHeight="1" x14ac:dyDescent="0.3">
      <c r="A38" s="514">
        <v>23</v>
      </c>
      <c r="B38" s="512" t="s">
        <v>757</v>
      </c>
      <c r="C38" s="509" t="s">
        <v>758</v>
      </c>
      <c r="D38" s="508">
        <f t="shared" si="0"/>
        <v>5646</v>
      </c>
      <c r="E38" s="510">
        <v>5646</v>
      </c>
      <c r="F38" s="510"/>
      <c r="G38" s="510"/>
      <c r="H38" s="510"/>
      <c r="I38" s="510"/>
    </row>
    <row r="39" spans="1:9" x14ac:dyDescent="0.3">
      <c r="A39" s="514">
        <v>24</v>
      </c>
      <c r="B39" s="515" t="s">
        <v>759</v>
      </c>
      <c r="C39" s="509" t="s">
        <v>760</v>
      </c>
      <c r="D39" s="508">
        <f t="shared" si="0"/>
        <v>85832</v>
      </c>
      <c r="E39" s="510">
        <v>85832</v>
      </c>
      <c r="F39" s="510"/>
      <c r="G39" s="510"/>
      <c r="H39" s="510"/>
      <c r="I39" s="510"/>
    </row>
    <row r="40" spans="1:9" ht="15" customHeight="1" x14ac:dyDescent="0.3">
      <c r="A40" s="514">
        <v>25</v>
      </c>
      <c r="B40" s="478" t="s">
        <v>761</v>
      </c>
      <c r="C40" s="507" t="s">
        <v>762</v>
      </c>
      <c r="D40" s="508">
        <f t="shared" si="0"/>
        <v>225748</v>
      </c>
      <c r="E40" s="508">
        <f>E20+E21+E22+E23+E24+E25+E34+E35+E36+E37+E38+E39</f>
        <v>225748</v>
      </c>
      <c r="F40" s="508">
        <f>F20+F21+F22+F23+F24+F25+F34+F35+F36+F37+F38+F39</f>
        <v>0</v>
      </c>
      <c r="G40" s="508">
        <f>G20+G21+G22+G23+G24+G25+G34+G35+G36+G37+G38+G39</f>
        <v>0</v>
      </c>
      <c r="H40" s="508">
        <f>H20+H21+H22+H23+H24+H25+H34+H35+H36+H37+H38+H39</f>
        <v>0</v>
      </c>
      <c r="I40" s="508">
        <f>I20+I21+I22+I23+I24+I25+I34+I35+I36+I37+I38+I39</f>
        <v>0</v>
      </c>
    </row>
    <row r="41" spans="1:9" x14ac:dyDescent="0.3">
      <c r="A41" s="514">
        <v>26</v>
      </c>
      <c r="B41" s="516" t="s">
        <v>763</v>
      </c>
      <c r="C41" s="509" t="s">
        <v>764</v>
      </c>
      <c r="D41" s="508">
        <f t="shared" si="0"/>
        <v>2310</v>
      </c>
      <c r="E41" s="510">
        <v>2000</v>
      </c>
      <c r="F41" s="510">
        <v>200</v>
      </c>
      <c r="G41" s="510">
        <v>110</v>
      </c>
      <c r="H41" s="510"/>
      <c r="I41" s="510"/>
    </row>
    <row r="42" spans="1:9" x14ac:dyDescent="0.3">
      <c r="A42" s="514">
        <v>27</v>
      </c>
      <c r="B42" s="516" t="s">
        <v>765</v>
      </c>
      <c r="C42" s="509" t="s">
        <v>766</v>
      </c>
      <c r="D42" s="508">
        <f t="shared" si="0"/>
        <v>50427</v>
      </c>
      <c r="E42" s="510">
        <v>50427</v>
      </c>
      <c r="F42" s="510"/>
      <c r="G42" s="510"/>
      <c r="H42" s="510"/>
      <c r="I42" s="510"/>
    </row>
    <row r="43" spans="1:9" x14ac:dyDescent="0.3">
      <c r="A43" s="514">
        <v>28</v>
      </c>
      <c r="B43" s="516" t="s">
        <v>767</v>
      </c>
      <c r="C43" s="509" t="s">
        <v>768</v>
      </c>
      <c r="D43" s="508">
        <f t="shared" si="0"/>
        <v>690</v>
      </c>
      <c r="E43" s="510"/>
      <c r="F43" s="510">
        <v>500</v>
      </c>
      <c r="G43" s="510">
        <v>150</v>
      </c>
      <c r="H43" s="510">
        <v>40</v>
      </c>
      <c r="I43" s="510"/>
    </row>
    <row r="44" spans="1:9" x14ac:dyDescent="0.3">
      <c r="A44" s="514">
        <v>29</v>
      </c>
      <c r="B44" s="516" t="s">
        <v>769</v>
      </c>
      <c r="C44" s="509" t="s">
        <v>770</v>
      </c>
      <c r="D44" s="508">
        <f t="shared" si="0"/>
        <v>4288</v>
      </c>
      <c r="E44" s="510">
        <v>500</v>
      </c>
      <c r="F44" s="510">
        <v>200</v>
      </c>
      <c r="G44" s="510">
        <v>2920</v>
      </c>
      <c r="H44" s="510">
        <v>120</v>
      </c>
      <c r="I44" s="510">
        <v>548</v>
      </c>
    </row>
    <row r="45" spans="1:9" x14ac:dyDescent="0.3">
      <c r="A45" s="514">
        <v>30</v>
      </c>
      <c r="B45" s="468" t="s">
        <v>771</v>
      </c>
      <c r="C45" s="509" t="s">
        <v>772</v>
      </c>
      <c r="D45" s="508">
        <f t="shared" si="0"/>
        <v>0</v>
      </c>
      <c r="E45" s="510"/>
      <c r="F45" s="510"/>
      <c r="G45" s="510"/>
      <c r="H45" s="510"/>
      <c r="I45" s="510"/>
    </row>
    <row r="46" spans="1:9" x14ac:dyDescent="0.3">
      <c r="A46" s="514">
        <v>31</v>
      </c>
      <c r="B46" s="468" t="s">
        <v>773</v>
      </c>
      <c r="C46" s="509" t="s">
        <v>774</v>
      </c>
      <c r="D46" s="508">
        <f t="shared" si="0"/>
        <v>0</v>
      </c>
      <c r="E46" s="510"/>
      <c r="F46" s="510"/>
      <c r="G46" s="510"/>
      <c r="H46" s="510"/>
      <c r="I46" s="510"/>
    </row>
    <row r="47" spans="1:9" x14ac:dyDescent="0.3">
      <c r="A47" s="514">
        <v>32</v>
      </c>
      <c r="B47" s="468" t="s">
        <v>775</v>
      </c>
      <c r="C47" s="509" t="s">
        <v>776</v>
      </c>
      <c r="D47" s="508">
        <f t="shared" si="0"/>
        <v>15421</v>
      </c>
      <c r="E47" s="510">
        <v>14202</v>
      </c>
      <c r="F47" s="510">
        <v>243</v>
      </c>
      <c r="G47" s="510">
        <v>858</v>
      </c>
      <c r="H47" s="510">
        <v>43</v>
      </c>
      <c r="I47" s="510">
        <v>75</v>
      </c>
    </row>
    <row r="48" spans="1:9" x14ac:dyDescent="0.3">
      <c r="A48" s="514">
        <v>33</v>
      </c>
      <c r="B48" s="474" t="s">
        <v>217</v>
      </c>
      <c r="C48" s="507" t="s">
        <v>777</v>
      </c>
      <c r="D48" s="508">
        <f t="shared" si="0"/>
        <v>73136</v>
      </c>
      <c r="E48" s="508">
        <f>SUM(E41:E47)</f>
        <v>67129</v>
      </c>
      <c r="F48" s="508">
        <f>SUM(F41:F47)</f>
        <v>1143</v>
      </c>
      <c r="G48" s="508">
        <f>SUM(G41:G47)</f>
        <v>4038</v>
      </c>
      <c r="H48" s="508">
        <f>SUM(H41:H47)</f>
        <v>203</v>
      </c>
      <c r="I48" s="508">
        <f>SUM(I41:I47)</f>
        <v>623</v>
      </c>
    </row>
    <row r="49" spans="1:9" ht="15" customHeight="1" x14ac:dyDescent="0.3">
      <c r="A49" s="514">
        <v>34</v>
      </c>
      <c r="B49" s="476" t="s">
        <v>778</v>
      </c>
      <c r="C49" s="509" t="s">
        <v>779</v>
      </c>
      <c r="D49" s="508">
        <f t="shared" si="0"/>
        <v>119427</v>
      </c>
      <c r="E49" s="510">
        <v>119427</v>
      </c>
      <c r="F49" s="510"/>
      <c r="G49" s="510"/>
      <c r="H49" s="510"/>
      <c r="I49" s="510"/>
    </row>
    <row r="50" spans="1:9" ht="15" customHeight="1" x14ac:dyDescent="0.3">
      <c r="A50" s="514">
        <v>35</v>
      </c>
      <c r="B50" s="476" t="s">
        <v>780</v>
      </c>
      <c r="C50" s="509" t="s">
        <v>781</v>
      </c>
      <c r="D50" s="508">
        <f t="shared" si="0"/>
        <v>300</v>
      </c>
      <c r="E50" s="510"/>
      <c r="F50" s="510">
        <v>300</v>
      </c>
      <c r="G50" s="510"/>
      <c r="H50" s="510"/>
      <c r="I50" s="510"/>
    </row>
    <row r="51" spans="1:9" ht="15" customHeight="1" x14ac:dyDescent="0.3">
      <c r="A51" s="514">
        <v>36</v>
      </c>
      <c r="B51" s="476" t="s">
        <v>782</v>
      </c>
      <c r="C51" s="509" t="s">
        <v>783</v>
      </c>
      <c r="D51" s="508">
        <f t="shared" si="0"/>
        <v>904</v>
      </c>
      <c r="E51" s="510">
        <v>604</v>
      </c>
      <c r="F51" s="510">
        <v>100</v>
      </c>
      <c r="G51" s="510">
        <v>200</v>
      </c>
      <c r="H51" s="510"/>
      <c r="I51" s="510"/>
    </row>
    <row r="52" spans="1:9" ht="15" customHeight="1" x14ac:dyDescent="0.3">
      <c r="A52" s="514">
        <v>37</v>
      </c>
      <c r="B52" s="476" t="s">
        <v>784</v>
      </c>
      <c r="C52" s="509" t="s">
        <v>785</v>
      </c>
      <c r="D52" s="508">
        <f t="shared" si="0"/>
        <v>32570</v>
      </c>
      <c r="E52" s="510">
        <v>32408</v>
      </c>
      <c r="F52" s="510">
        <v>108</v>
      </c>
      <c r="G52" s="510">
        <v>54</v>
      </c>
      <c r="H52" s="510"/>
      <c r="I52" s="510"/>
    </row>
    <row r="53" spans="1:9" ht="15" customHeight="1" x14ac:dyDescent="0.3">
      <c r="A53" s="514">
        <v>38</v>
      </c>
      <c r="B53" s="478" t="s">
        <v>786</v>
      </c>
      <c r="C53" s="507" t="s">
        <v>787</v>
      </c>
      <c r="D53" s="508">
        <f t="shared" si="0"/>
        <v>153201</v>
      </c>
      <c r="E53" s="508">
        <f>SUM(E49:E52)</f>
        <v>152439</v>
      </c>
      <c r="F53" s="508">
        <f>SUM(F49:F52)</f>
        <v>508</v>
      </c>
      <c r="G53" s="508">
        <f>SUM(G49:G52)</f>
        <v>254</v>
      </c>
      <c r="H53" s="508">
        <f>SUM(H49:H52)</f>
        <v>0</v>
      </c>
      <c r="I53" s="508">
        <f>SUM(I49:I52)</f>
        <v>0</v>
      </c>
    </row>
    <row r="54" spans="1:9" ht="15" customHeight="1" x14ac:dyDescent="0.3">
      <c r="A54" s="514">
        <v>39</v>
      </c>
      <c r="B54" s="476" t="s">
        <v>788</v>
      </c>
      <c r="C54" s="509" t="s">
        <v>789</v>
      </c>
      <c r="D54" s="508">
        <f t="shared" si="0"/>
        <v>0</v>
      </c>
      <c r="E54" s="510"/>
      <c r="F54" s="510"/>
      <c r="G54" s="510"/>
      <c r="H54" s="510"/>
      <c r="I54" s="510"/>
    </row>
    <row r="55" spans="1:9" ht="15" customHeight="1" x14ac:dyDescent="0.3">
      <c r="A55" s="514">
        <v>40</v>
      </c>
      <c r="B55" s="476" t="s">
        <v>790</v>
      </c>
      <c r="C55" s="509" t="s">
        <v>791</v>
      </c>
      <c r="D55" s="508">
        <f t="shared" si="0"/>
        <v>0</v>
      </c>
      <c r="E55" s="510"/>
      <c r="F55" s="510"/>
      <c r="G55" s="510"/>
      <c r="H55" s="510"/>
      <c r="I55" s="510"/>
    </row>
    <row r="56" spans="1:9" ht="15" customHeight="1" x14ac:dyDescent="0.3">
      <c r="A56" s="514">
        <v>41</v>
      </c>
      <c r="B56" s="476" t="s">
        <v>792</v>
      </c>
      <c r="C56" s="509" t="s">
        <v>793</v>
      </c>
      <c r="D56" s="508">
        <f t="shared" si="0"/>
        <v>0</v>
      </c>
      <c r="E56" s="510"/>
      <c r="F56" s="510"/>
      <c r="G56" s="510"/>
      <c r="H56" s="510"/>
      <c r="I56" s="510"/>
    </row>
    <row r="57" spans="1:9" ht="15" customHeight="1" x14ac:dyDescent="0.3">
      <c r="A57" s="514">
        <v>42</v>
      </c>
      <c r="B57" s="476" t="s">
        <v>794</v>
      </c>
      <c r="C57" s="509" t="s">
        <v>795</v>
      </c>
      <c r="D57" s="508">
        <f t="shared" si="0"/>
        <v>0</v>
      </c>
      <c r="E57" s="510"/>
      <c r="F57" s="510"/>
      <c r="G57" s="510"/>
      <c r="H57" s="510"/>
      <c r="I57" s="510"/>
    </row>
    <row r="58" spans="1:9" ht="15" customHeight="1" x14ac:dyDescent="0.3">
      <c r="A58" s="514">
        <v>43</v>
      </c>
      <c r="B58" s="476" t="s">
        <v>796</v>
      </c>
      <c r="C58" s="509" t="s">
        <v>797</v>
      </c>
      <c r="D58" s="508">
        <f t="shared" si="0"/>
        <v>0</v>
      </c>
      <c r="E58" s="510"/>
      <c r="F58" s="510"/>
      <c r="G58" s="510"/>
      <c r="H58" s="510"/>
      <c r="I58" s="510"/>
    </row>
    <row r="59" spans="1:9" ht="15" customHeight="1" x14ac:dyDescent="0.3">
      <c r="A59" s="514">
        <v>44</v>
      </c>
      <c r="B59" s="476" t="s">
        <v>798</v>
      </c>
      <c r="C59" s="509" t="s">
        <v>799</v>
      </c>
      <c r="D59" s="508">
        <f t="shared" si="0"/>
        <v>0</v>
      </c>
      <c r="E59" s="510"/>
      <c r="F59" s="510"/>
      <c r="G59" s="510"/>
      <c r="H59" s="510"/>
      <c r="I59" s="510"/>
    </row>
    <row r="60" spans="1:9" ht="15" customHeight="1" x14ac:dyDescent="0.3">
      <c r="A60" s="514">
        <v>45</v>
      </c>
      <c r="B60" s="476" t="s">
        <v>800</v>
      </c>
      <c r="C60" s="509" t="s">
        <v>801</v>
      </c>
      <c r="D60" s="508">
        <f t="shared" si="0"/>
        <v>0</v>
      </c>
      <c r="E60" s="510"/>
      <c r="F60" s="510"/>
      <c r="G60" s="510"/>
      <c r="H60" s="510"/>
      <c r="I60" s="510"/>
    </row>
    <row r="61" spans="1:9" ht="15" customHeight="1" x14ac:dyDescent="0.3">
      <c r="A61" s="514">
        <v>46</v>
      </c>
      <c r="B61" s="476" t="s">
        <v>802</v>
      </c>
      <c r="C61" s="509" t="s">
        <v>803</v>
      </c>
      <c r="D61" s="508">
        <f t="shared" si="0"/>
        <v>0</v>
      </c>
      <c r="E61" s="510"/>
      <c r="F61" s="510"/>
      <c r="G61" s="510"/>
      <c r="H61" s="510"/>
      <c r="I61" s="510"/>
    </row>
    <row r="62" spans="1:9" ht="15" customHeight="1" thickBot="1" x14ac:dyDescent="0.35">
      <c r="A62" s="514">
        <v>47</v>
      </c>
      <c r="B62" s="517" t="s">
        <v>804</v>
      </c>
      <c r="C62" s="518" t="s">
        <v>805</v>
      </c>
      <c r="D62" s="508">
        <f t="shared" si="0"/>
        <v>0</v>
      </c>
      <c r="E62" s="519">
        <f>SUM(E54:E61)</f>
        <v>0</v>
      </c>
      <c r="F62" s="519">
        <f>SUM(F54:F61)</f>
        <v>0</v>
      </c>
      <c r="G62" s="519">
        <f>SUM(G54:G61)</f>
        <v>0</v>
      </c>
      <c r="H62" s="519">
        <f>SUM(H54:H61)</f>
        <v>0</v>
      </c>
      <c r="I62" s="519">
        <f>SUM(I54:I61)</f>
        <v>0</v>
      </c>
    </row>
    <row r="63" spans="1:9" ht="15" thickBot="1" x14ac:dyDescent="0.35">
      <c r="A63" s="514">
        <v>48</v>
      </c>
      <c r="B63" s="520" t="s">
        <v>473</v>
      </c>
      <c r="C63" s="521" t="s">
        <v>806</v>
      </c>
      <c r="D63" s="508">
        <f t="shared" si="0"/>
        <v>1083373</v>
      </c>
      <c r="E63" s="522">
        <f>E8+E9+E10+E19+E40+E48+E53+E62</f>
        <v>558119</v>
      </c>
      <c r="F63" s="522">
        <f>F8+F9+F10+F19+F40+F48+F53+F62</f>
        <v>157223</v>
      </c>
      <c r="G63" s="522">
        <f>G8+G9+G10+G19+G40+G48+G53+G62</f>
        <v>204343</v>
      </c>
      <c r="H63" s="522">
        <f>H8+H9+H10+H19+H40+H48+H53+H62</f>
        <v>133015</v>
      </c>
      <c r="I63" s="522">
        <f>I8+I9+I10+I19+I40+I48+I53+I62</f>
        <v>30673</v>
      </c>
    </row>
    <row r="64" spans="1:9" x14ac:dyDescent="0.3">
      <c r="A64" s="514">
        <v>49</v>
      </c>
      <c r="B64" s="488" t="s">
        <v>807</v>
      </c>
      <c r="C64" s="489" t="s">
        <v>808</v>
      </c>
      <c r="D64" s="508">
        <f t="shared" si="0"/>
        <v>0</v>
      </c>
      <c r="E64" s="523"/>
      <c r="F64" s="523"/>
      <c r="G64" s="523"/>
      <c r="H64" s="523"/>
      <c r="I64" s="523"/>
    </row>
    <row r="65" spans="1:9" x14ac:dyDescent="0.3">
      <c r="A65" s="514">
        <v>50</v>
      </c>
      <c r="B65" s="490" t="s">
        <v>809</v>
      </c>
      <c r="C65" s="491" t="s">
        <v>810</v>
      </c>
      <c r="D65" s="508">
        <f t="shared" si="0"/>
        <v>0</v>
      </c>
      <c r="E65" s="524"/>
      <c r="F65" s="524"/>
      <c r="G65" s="524"/>
      <c r="H65" s="524"/>
      <c r="I65" s="524"/>
    </row>
    <row r="66" spans="1:9" x14ac:dyDescent="0.3">
      <c r="A66" s="514">
        <v>51</v>
      </c>
      <c r="B66" s="492" t="s">
        <v>811</v>
      </c>
      <c r="C66" s="489" t="s">
        <v>812</v>
      </c>
      <c r="D66" s="508">
        <f t="shared" si="0"/>
        <v>0</v>
      </c>
      <c r="E66" s="524"/>
      <c r="F66" s="524"/>
      <c r="G66" s="524"/>
      <c r="H66" s="524"/>
      <c r="I66" s="524"/>
    </row>
    <row r="67" spans="1:9" x14ac:dyDescent="0.3">
      <c r="A67" s="514">
        <v>52</v>
      </c>
      <c r="B67" s="492" t="s">
        <v>813</v>
      </c>
      <c r="C67" s="491" t="s">
        <v>814</v>
      </c>
      <c r="D67" s="508">
        <f t="shared" si="0"/>
        <v>11782</v>
      </c>
      <c r="E67" s="524">
        <v>11782</v>
      </c>
      <c r="F67" s="524"/>
      <c r="G67" s="524"/>
      <c r="H67" s="524"/>
      <c r="I67" s="524"/>
    </row>
    <row r="68" spans="1:9" x14ac:dyDescent="0.3">
      <c r="A68" s="514">
        <v>53</v>
      </c>
      <c r="B68" s="492" t="s">
        <v>815</v>
      </c>
      <c r="C68" s="489" t="s">
        <v>816</v>
      </c>
      <c r="D68" s="508">
        <f t="shared" si="0"/>
        <v>428788</v>
      </c>
      <c r="E68" s="524">
        <v>428788</v>
      </c>
      <c r="F68" s="524"/>
      <c r="G68" s="524"/>
      <c r="H68" s="524"/>
      <c r="I68" s="524"/>
    </row>
    <row r="69" spans="1:9" x14ac:dyDescent="0.3">
      <c r="A69" s="514">
        <v>54</v>
      </c>
      <c r="B69" s="492" t="s">
        <v>817</v>
      </c>
      <c r="C69" s="491" t="s">
        <v>818</v>
      </c>
      <c r="D69" s="508">
        <f t="shared" si="0"/>
        <v>0</v>
      </c>
      <c r="E69" s="524"/>
      <c r="F69" s="524"/>
      <c r="G69" s="524"/>
      <c r="H69" s="524"/>
      <c r="I69" s="524"/>
    </row>
    <row r="70" spans="1:9" x14ac:dyDescent="0.3">
      <c r="A70" s="514">
        <v>55</v>
      </c>
      <c r="B70" s="492" t="s">
        <v>819</v>
      </c>
      <c r="C70" s="489" t="s">
        <v>820</v>
      </c>
      <c r="D70" s="508">
        <f t="shared" si="0"/>
        <v>0</v>
      </c>
      <c r="E70" s="524"/>
      <c r="F70" s="524"/>
      <c r="G70" s="524"/>
      <c r="H70" s="524"/>
      <c r="I70" s="524"/>
    </row>
    <row r="71" spans="1:9" x14ac:dyDescent="0.3">
      <c r="A71" s="514">
        <v>56</v>
      </c>
      <c r="B71" s="492" t="s">
        <v>821</v>
      </c>
      <c r="C71" s="491" t="s">
        <v>822</v>
      </c>
      <c r="D71" s="508">
        <f t="shared" si="0"/>
        <v>0</v>
      </c>
      <c r="E71" s="524"/>
      <c r="F71" s="524"/>
      <c r="G71" s="524"/>
      <c r="H71" s="524"/>
      <c r="I71" s="524"/>
    </row>
    <row r="72" spans="1:9" x14ac:dyDescent="0.3">
      <c r="A72" s="514">
        <v>57</v>
      </c>
      <c r="B72" s="490" t="s">
        <v>823</v>
      </c>
      <c r="C72" s="491" t="s">
        <v>824</v>
      </c>
      <c r="D72" s="508">
        <f>SUM(E72:I72)</f>
        <v>440570</v>
      </c>
      <c r="E72" s="525">
        <f>SUM(E64:E71)</f>
        <v>440570</v>
      </c>
      <c r="F72" s="525">
        <f>SUM(F64:F71)</f>
        <v>0</v>
      </c>
      <c r="G72" s="525">
        <f>SUM(G64:G71)</f>
        <v>0</v>
      </c>
      <c r="H72" s="525">
        <f>SUM(H64:H71)</f>
        <v>0</v>
      </c>
      <c r="I72" s="525">
        <f>SUM(I64:I71)</f>
        <v>0</v>
      </c>
    </row>
    <row r="73" spans="1:9" x14ac:dyDescent="0.3">
      <c r="A73" s="514">
        <v>58</v>
      </c>
      <c r="B73" s="490" t="s">
        <v>825</v>
      </c>
      <c r="C73" s="491" t="s">
        <v>826</v>
      </c>
      <c r="D73" s="508">
        <f>SUM(E73:I73)</f>
        <v>0</v>
      </c>
      <c r="E73" s="524"/>
      <c r="F73" s="524"/>
      <c r="G73" s="524"/>
      <c r="H73" s="524"/>
      <c r="I73" s="524"/>
    </row>
    <row r="74" spans="1:9" ht="15" thickBot="1" x14ac:dyDescent="0.35">
      <c r="A74" s="514">
        <v>59</v>
      </c>
      <c r="B74" s="526" t="s">
        <v>474</v>
      </c>
      <c r="C74" s="527" t="s">
        <v>827</v>
      </c>
      <c r="D74" s="508">
        <f>SUM(E74:I74)</f>
        <v>440570</v>
      </c>
      <c r="E74" s="528">
        <f>SUM(E72:E73)</f>
        <v>440570</v>
      </c>
      <c r="F74" s="528">
        <f>SUM(F72:F73)</f>
        <v>0</v>
      </c>
      <c r="G74" s="528">
        <f>SUM(G72:G73)</f>
        <v>0</v>
      </c>
      <c r="H74" s="528">
        <f>SUM(H72:H73)</f>
        <v>0</v>
      </c>
      <c r="I74" s="528">
        <f>SUM(I72:I73)</f>
        <v>0</v>
      </c>
    </row>
    <row r="75" spans="1:9" ht="15" thickBot="1" x14ac:dyDescent="0.35">
      <c r="A75" s="514">
        <v>60</v>
      </c>
      <c r="B75" s="529" t="s">
        <v>828</v>
      </c>
      <c r="C75" s="530"/>
      <c r="D75" s="508">
        <f>SUM(E75:I75)</f>
        <v>1523943</v>
      </c>
      <c r="E75" s="531">
        <f>E63+E74</f>
        <v>998689</v>
      </c>
      <c r="F75" s="531">
        <f>F63+F74</f>
        <v>157223</v>
      </c>
      <c r="G75" s="531">
        <f>G63+G74</f>
        <v>204343</v>
      </c>
      <c r="H75" s="531">
        <f>H63+H74</f>
        <v>133015</v>
      </c>
      <c r="I75" s="531">
        <f>I63+I74</f>
        <v>30673</v>
      </c>
    </row>
    <row r="77" spans="1:9" x14ac:dyDescent="0.3">
      <c r="B77" s="532"/>
    </row>
    <row r="79" spans="1:9" x14ac:dyDescent="0.3">
      <c r="B79" s="532"/>
    </row>
  </sheetData>
  <phoneticPr fontId="57" type="noConversion"/>
  <pageMargins left="0" right="0" top="0" bottom="0" header="0.31496062992125984" footer="0.31496062992125984"/>
  <pageSetup paperSize="9" scale="7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4"/>
  <sheetViews>
    <sheetView workbookViewId="0">
      <selection activeCell="G3" sqref="G3"/>
    </sheetView>
  </sheetViews>
  <sheetFormatPr defaultColWidth="9.109375" defaultRowHeight="13.2" x14ac:dyDescent="0.25"/>
  <cols>
    <col min="1" max="1" width="4.109375" style="211" customWidth="1"/>
    <col min="2" max="2" width="51.109375" style="211" customWidth="1"/>
    <col min="3" max="3" width="14.109375" style="211" customWidth="1"/>
    <col min="4" max="15" width="12.6640625" style="275" customWidth="1"/>
    <col min="16" max="16" width="12.5546875" style="211" customWidth="1"/>
    <col min="17" max="16384" width="9.109375" style="211"/>
  </cols>
  <sheetData>
    <row r="1" spans="1:16" x14ac:dyDescent="0.25">
      <c r="B1" s="284"/>
      <c r="C1" s="239" t="s">
        <v>395</v>
      </c>
      <c r="D1" s="440"/>
      <c r="E1" s="440"/>
      <c r="F1" s="440"/>
      <c r="G1" s="440"/>
      <c r="H1" s="440"/>
      <c r="I1" s="440"/>
      <c r="J1" s="440"/>
      <c r="K1" s="440"/>
      <c r="L1" s="440"/>
      <c r="M1" s="440"/>
      <c r="N1" s="440"/>
      <c r="O1" s="440"/>
    </row>
    <row r="2" spans="1:16" x14ac:dyDescent="0.25">
      <c r="B2" s="403"/>
      <c r="C2" s="239" t="s">
        <v>494</v>
      </c>
      <c r="D2" s="440"/>
      <c r="E2" s="440"/>
      <c r="F2" s="440"/>
      <c r="G2" s="441" t="s">
        <v>880</v>
      </c>
      <c r="H2" s="440"/>
      <c r="I2" s="440"/>
      <c r="J2" s="440"/>
      <c r="K2" s="440"/>
      <c r="L2" s="440"/>
      <c r="M2" s="440"/>
      <c r="N2" s="440"/>
      <c r="O2" s="440"/>
    </row>
    <row r="3" spans="1:16" x14ac:dyDescent="0.25">
      <c r="B3" s="403"/>
      <c r="C3" s="239" t="s">
        <v>452</v>
      </c>
      <c r="D3" s="440"/>
      <c r="E3" s="440"/>
      <c r="F3" s="440"/>
      <c r="G3" s="647" t="s">
        <v>847</v>
      </c>
      <c r="H3" s="440"/>
      <c r="I3" s="440"/>
      <c r="J3" s="440"/>
      <c r="K3" s="440"/>
      <c r="L3" s="440"/>
      <c r="M3" s="440"/>
      <c r="N3" s="440"/>
      <c r="O3" s="440"/>
    </row>
    <row r="4" spans="1:16" x14ac:dyDescent="0.25">
      <c r="B4" s="284"/>
      <c r="C4" s="284"/>
      <c r="D4" s="440"/>
      <c r="E4" s="440"/>
      <c r="F4" s="440"/>
      <c r="G4" s="442" t="s">
        <v>352</v>
      </c>
      <c r="H4" s="440"/>
      <c r="I4" s="440"/>
      <c r="J4" s="440"/>
      <c r="K4" s="440"/>
      <c r="L4" s="440"/>
      <c r="M4" s="440"/>
      <c r="N4" s="440"/>
      <c r="O4" s="440"/>
    </row>
    <row r="5" spans="1:16" x14ac:dyDescent="0.25">
      <c r="B5" s="284"/>
      <c r="C5" s="284"/>
      <c r="D5" s="440"/>
      <c r="E5" s="440"/>
      <c r="F5" s="440"/>
      <c r="G5" s="440"/>
      <c r="H5" s="440"/>
      <c r="I5" s="440"/>
      <c r="J5" s="440"/>
      <c r="K5" s="440"/>
      <c r="L5" s="440"/>
      <c r="M5" s="440"/>
      <c r="N5" s="440"/>
      <c r="O5" s="440"/>
    </row>
    <row r="6" spans="1:16" x14ac:dyDescent="0.25">
      <c r="A6" s="219">
        <v>1</v>
      </c>
      <c r="B6" s="404" t="s">
        <v>453</v>
      </c>
      <c r="C6" s="404" t="s">
        <v>47</v>
      </c>
      <c r="D6" s="443" t="s">
        <v>454</v>
      </c>
      <c r="E6" s="443" t="s">
        <v>455</v>
      </c>
      <c r="F6" s="443" t="s">
        <v>456</v>
      </c>
      <c r="G6" s="443" t="s">
        <v>457</v>
      </c>
      <c r="H6" s="443" t="s">
        <v>458</v>
      </c>
      <c r="I6" s="443" t="s">
        <v>459</v>
      </c>
      <c r="J6" s="443" t="s">
        <v>460</v>
      </c>
      <c r="K6" s="443" t="s">
        <v>461</v>
      </c>
      <c r="L6" s="443" t="s">
        <v>462</v>
      </c>
      <c r="M6" s="443" t="s">
        <v>463</v>
      </c>
      <c r="N6" s="443" t="s">
        <v>464</v>
      </c>
      <c r="O6" s="443" t="s">
        <v>465</v>
      </c>
      <c r="P6" s="405" t="s">
        <v>466</v>
      </c>
    </row>
    <row r="7" spans="1:16" x14ac:dyDescent="0.25">
      <c r="A7" s="219">
        <v>2</v>
      </c>
      <c r="B7" s="406" t="s">
        <v>295</v>
      </c>
      <c r="C7" s="407">
        <f>'[1]2d'!C6</f>
        <v>361619971</v>
      </c>
      <c r="D7" s="444">
        <f t="shared" ref="D7:D13" si="0">C7/12</f>
        <v>30134997.583333332</v>
      </c>
      <c r="E7" s="444">
        <f t="shared" ref="E7:E13" si="1">C7/12</f>
        <v>30134997.583333332</v>
      </c>
      <c r="F7" s="444">
        <f t="shared" ref="F7:F13" si="2">C7/12</f>
        <v>30134997.583333332</v>
      </c>
      <c r="G7" s="444">
        <f t="shared" ref="G7:G13" si="3">C7/12</f>
        <v>30134997.583333332</v>
      </c>
      <c r="H7" s="444">
        <f t="shared" ref="H7:H13" si="4">C7/12</f>
        <v>30134997.583333332</v>
      </c>
      <c r="I7" s="444">
        <f t="shared" ref="I7:I13" si="5">C7/12</f>
        <v>30134997.583333332</v>
      </c>
      <c r="J7" s="444">
        <f t="shared" ref="J7:J13" si="6">C7/12</f>
        <v>30134997.583333332</v>
      </c>
      <c r="K7" s="444">
        <f t="shared" ref="K7:K13" si="7">C7/12</f>
        <v>30134997.583333332</v>
      </c>
      <c r="L7" s="444">
        <f t="shared" ref="L7:L13" si="8">C7/12</f>
        <v>30134997.583333332</v>
      </c>
      <c r="M7" s="444">
        <f t="shared" ref="M7:M13" si="9">C7/12</f>
        <v>30134997.583333332</v>
      </c>
      <c r="N7" s="444">
        <f t="shared" ref="N7:N13" si="10">C7/12</f>
        <v>30134997.583333332</v>
      </c>
      <c r="O7" s="444">
        <f t="shared" ref="O7:O13" si="11">C7/12</f>
        <v>30134997.583333332</v>
      </c>
      <c r="P7" s="408">
        <f t="shared" ref="P7:P30" si="12">SUM(D7:O7)</f>
        <v>361619970.99999994</v>
      </c>
    </row>
    <row r="8" spans="1:16" x14ac:dyDescent="0.25">
      <c r="A8" s="219">
        <v>3</v>
      </c>
      <c r="B8" s="406" t="s">
        <v>467</v>
      </c>
      <c r="C8" s="407">
        <f>'[1]2d'!C7</f>
        <v>78854051</v>
      </c>
      <c r="D8" s="444">
        <f t="shared" si="0"/>
        <v>6571170.916666667</v>
      </c>
      <c r="E8" s="444">
        <f t="shared" si="1"/>
        <v>6571170.916666667</v>
      </c>
      <c r="F8" s="444">
        <f t="shared" si="2"/>
        <v>6571170.916666667</v>
      </c>
      <c r="G8" s="444">
        <f t="shared" si="3"/>
        <v>6571170.916666667</v>
      </c>
      <c r="H8" s="444">
        <f t="shared" si="4"/>
        <v>6571170.916666667</v>
      </c>
      <c r="I8" s="444">
        <f t="shared" si="5"/>
        <v>6571170.916666667</v>
      </c>
      <c r="J8" s="444">
        <f t="shared" si="6"/>
        <v>6571170.916666667</v>
      </c>
      <c r="K8" s="444">
        <f t="shared" si="7"/>
        <v>6571170.916666667</v>
      </c>
      <c r="L8" s="444">
        <f t="shared" si="8"/>
        <v>6571170.916666667</v>
      </c>
      <c r="M8" s="444">
        <f t="shared" si="9"/>
        <v>6571170.916666667</v>
      </c>
      <c r="N8" s="444">
        <f t="shared" si="10"/>
        <v>6571170.916666667</v>
      </c>
      <c r="O8" s="444">
        <f t="shared" si="11"/>
        <v>6571170.916666667</v>
      </c>
      <c r="P8" s="408">
        <f t="shared" si="12"/>
        <v>78854051</v>
      </c>
    </row>
    <row r="9" spans="1:16" x14ac:dyDescent="0.25">
      <c r="A9" s="219">
        <v>4</v>
      </c>
      <c r="B9" s="406" t="s">
        <v>468</v>
      </c>
      <c r="C9" s="407">
        <f>'[1]2d'!C8</f>
        <v>243623070</v>
      </c>
      <c r="D9" s="444">
        <f t="shared" si="0"/>
        <v>20301922.5</v>
      </c>
      <c r="E9" s="444">
        <f t="shared" si="1"/>
        <v>20301922.5</v>
      </c>
      <c r="F9" s="444">
        <f t="shared" si="2"/>
        <v>20301922.5</v>
      </c>
      <c r="G9" s="444">
        <f t="shared" si="3"/>
        <v>20301922.5</v>
      </c>
      <c r="H9" s="444">
        <f t="shared" si="4"/>
        <v>20301922.5</v>
      </c>
      <c r="I9" s="444">
        <f t="shared" si="5"/>
        <v>20301922.5</v>
      </c>
      <c r="J9" s="444">
        <f t="shared" si="6"/>
        <v>20301922.5</v>
      </c>
      <c r="K9" s="444">
        <f t="shared" si="7"/>
        <v>20301922.5</v>
      </c>
      <c r="L9" s="444">
        <f t="shared" si="8"/>
        <v>20301922.5</v>
      </c>
      <c r="M9" s="444">
        <f t="shared" si="9"/>
        <v>20301922.5</v>
      </c>
      <c r="N9" s="444">
        <f t="shared" si="10"/>
        <v>20301922.5</v>
      </c>
      <c r="O9" s="444">
        <f t="shared" si="11"/>
        <v>20301922.5</v>
      </c>
      <c r="P9" s="408">
        <f t="shared" si="12"/>
        <v>243623070</v>
      </c>
    </row>
    <row r="10" spans="1:16" x14ac:dyDescent="0.25">
      <c r="A10" s="219">
        <v>5</v>
      </c>
      <c r="B10" s="406" t="s">
        <v>469</v>
      </c>
      <c r="C10" s="407">
        <f>'[1]2d'!C17</f>
        <v>12000000</v>
      </c>
      <c r="D10" s="444">
        <f t="shared" si="0"/>
        <v>1000000</v>
      </c>
      <c r="E10" s="444">
        <f t="shared" si="1"/>
        <v>1000000</v>
      </c>
      <c r="F10" s="444">
        <f t="shared" si="2"/>
        <v>1000000</v>
      </c>
      <c r="G10" s="444">
        <f t="shared" si="3"/>
        <v>1000000</v>
      </c>
      <c r="H10" s="444">
        <f t="shared" si="4"/>
        <v>1000000</v>
      </c>
      <c r="I10" s="444">
        <f t="shared" si="5"/>
        <v>1000000</v>
      </c>
      <c r="J10" s="444">
        <f t="shared" si="6"/>
        <v>1000000</v>
      </c>
      <c r="K10" s="444">
        <f t="shared" si="7"/>
        <v>1000000</v>
      </c>
      <c r="L10" s="444">
        <f t="shared" si="8"/>
        <v>1000000</v>
      </c>
      <c r="M10" s="444">
        <f t="shared" si="9"/>
        <v>1000000</v>
      </c>
      <c r="N10" s="444">
        <f t="shared" si="10"/>
        <v>1000000</v>
      </c>
      <c r="O10" s="444">
        <f t="shared" si="11"/>
        <v>1000000</v>
      </c>
      <c r="P10" s="408">
        <f t="shared" si="12"/>
        <v>12000000</v>
      </c>
    </row>
    <row r="11" spans="1:16" x14ac:dyDescent="0.25">
      <c r="A11" s="219">
        <v>7</v>
      </c>
      <c r="B11" s="409" t="s">
        <v>470</v>
      </c>
      <c r="C11" s="410">
        <f>'[1]2d'!C26</f>
        <v>270187020</v>
      </c>
      <c r="D11" s="444">
        <f t="shared" si="0"/>
        <v>22515585</v>
      </c>
      <c r="E11" s="444">
        <f t="shared" si="1"/>
        <v>22515585</v>
      </c>
      <c r="F11" s="444">
        <f t="shared" si="2"/>
        <v>22515585</v>
      </c>
      <c r="G11" s="444">
        <f t="shared" si="3"/>
        <v>22515585</v>
      </c>
      <c r="H11" s="444">
        <f t="shared" si="4"/>
        <v>22515585</v>
      </c>
      <c r="I11" s="444">
        <f t="shared" si="5"/>
        <v>22515585</v>
      </c>
      <c r="J11" s="444">
        <f t="shared" si="6"/>
        <v>22515585</v>
      </c>
      <c r="K11" s="444">
        <f t="shared" si="7"/>
        <v>22515585</v>
      </c>
      <c r="L11" s="444">
        <f t="shared" si="8"/>
        <v>22515585</v>
      </c>
      <c r="M11" s="444">
        <f t="shared" si="9"/>
        <v>22515585</v>
      </c>
      <c r="N11" s="444">
        <f t="shared" si="10"/>
        <v>22515585</v>
      </c>
      <c r="O11" s="444">
        <f t="shared" si="11"/>
        <v>22515585</v>
      </c>
      <c r="P11" s="408">
        <f t="shared" si="12"/>
        <v>270187020</v>
      </c>
    </row>
    <row r="12" spans="1:16" x14ac:dyDescent="0.25">
      <c r="A12" s="219">
        <v>16</v>
      </c>
      <c r="B12" s="409" t="s">
        <v>471</v>
      </c>
      <c r="C12" s="410">
        <f>'[1]2d'!C32</f>
        <v>37636942</v>
      </c>
      <c r="D12" s="444">
        <f t="shared" si="0"/>
        <v>3136411.8333333335</v>
      </c>
      <c r="E12" s="444">
        <f t="shared" si="1"/>
        <v>3136411.8333333335</v>
      </c>
      <c r="F12" s="444">
        <f t="shared" si="2"/>
        <v>3136411.8333333335</v>
      </c>
      <c r="G12" s="444">
        <f t="shared" si="3"/>
        <v>3136411.8333333335</v>
      </c>
      <c r="H12" s="444">
        <f t="shared" si="4"/>
        <v>3136411.8333333335</v>
      </c>
      <c r="I12" s="444">
        <f t="shared" si="5"/>
        <v>3136411.8333333335</v>
      </c>
      <c r="J12" s="444">
        <f t="shared" si="6"/>
        <v>3136411.8333333335</v>
      </c>
      <c r="K12" s="444">
        <f t="shared" si="7"/>
        <v>3136411.8333333335</v>
      </c>
      <c r="L12" s="444">
        <f t="shared" si="8"/>
        <v>3136411.8333333335</v>
      </c>
      <c r="M12" s="444">
        <f t="shared" si="9"/>
        <v>3136411.8333333335</v>
      </c>
      <c r="N12" s="444">
        <f t="shared" si="10"/>
        <v>3136411.8333333335</v>
      </c>
      <c r="O12" s="444">
        <f t="shared" si="11"/>
        <v>3136411.8333333335</v>
      </c>
      <c r="P12" s="408">
        <f t="shared" si="12"/>
        <v>37636942</v>
      </c>
    </row>
    <row r="13" spans="1:16" x14ac:dyDescent="0.25">
      <c r="A13" s="219">
        <v>17</v>
      </c>
      <c r="B13" s="409" t="s">
        <v>209</v>
      </c>
      <c r="C13" s="410">
        <f>'[1]2d'!C37</f>
        <v>272838118</v>
      </c>
      <c r="D13" s="444">
        <f t="shared" si="0"/>
        <v>22736509.833333332</v>
      </c>
      <c r="E13" s="444">
        <f t="shared" si="1"/>
        <v>22736509.833333332</v>
      </c>
      <c r="F13" s="444">
        <f t="shared" si="2"/>
        <v>22736509.833333332</v>
      </c>
      <c r="G13" s="444">
        <f t="shared" si="3"/>
        <v>22736509.833333332</v>
      </c>
      <c r="H13" s="444">
        <f t="shared" si="4"/>
        <v>22736509.833333332</v>
      </c>
      <c r="I13" s="444">
        <f t="shared" si="5"/>
        <v>22736509.833333332</v>
      </c>
      <c r="J13" s="444">
        <f t="shared" si="6"/>
        <v>22736509.833333332</v>
      </c>
      <c r="K13" s="444">
        <f t="shared" si="7"/>
        <v>22736509.833333332</v>
      </c>
      <c r="L13" s="444">
        <f t="shared" si="8"/>
        <v>22736509.833333332</v>
      </c>
      <c r="M13" s="444">
        <f t="shared" si="9"/>
        <v>22736509.833333332</v>
      </c>
      <c r="N13" s="444">
        <f t="shared" si="10"/>
        <v>22736509.833333332</v>
      </c>
      <c r="O13" s="444">
        <f t="shared" si="11"/>
        <v>22736509.833333332</v>
      </c>
      <c r="P13" s="408">
        <f t="shared" si="12"/>
        <v>272838118.00000006</v>
      </c>
    </row>
    <row r="14" spans="1:16" x14ac:dyDescent="0.25">
      <c r="A14" s="219">
        <v>19</v>
      </c>
      <c r="B14" s="406" t="s">
        <v>472</v>
      </c>
      <c r="C14" s="407">
        <f>'[1]2d'!C42</f>
        <v>1500000</v>
      </c>
      <c r="D14" s="444"/>
      <c r="E14" s="444"/>
      <c r="F14" s="444"/>
      <c r="G14" s="444"/>
      <c r="H14" s="444"/>
      <c r="I14" s="444">
        <v>1500000</v>
      </c>
      <c r="J14" s="444"/>
      <c r="K14" s="444"/>
      <c r="L14" s="444"/>
      <c r="M14" s="444"/>
      <c r="N14" s="444"/>
      <c r="O14" s="444"/>
      <c r="P14" s="408">
        <f t="shared" si="12"/>
        <v>1500000</v>
      </c>
    </row>
    <row r="15" spans="1:16" x14ac:dyDescent="0.25">
      <c r="A15" s="219">
        <v>20</v>
      </c>
      <c r="B15" s="411" t="s">
        <v>473</v>
      </c>
      <c r="C15" s="412">
        <f t="shared" ref="C15:O15" si="13">SUM(C7:C14)</f>
        <v>1278259172</v>
      </c>
      <c r="D15" s="445">
        <f t="shared" si="13"/>
        <v>106396597.66666666</v>
      </c>
      <c r="E15" s="445">
        <f t="shared" si="13"/>
        <v>106396597.66666666</v>
      </c>
      <c r="F15" s="445">
        <f t="shared" si="13"/>
        <v>106396597.66666666</v>
      </c>
      <c r="G15" s="445">
        <f t="shared" si="13"/>
        <v>106396597.66666666</v>
      </c>
      <c r="H15" s="445">
        <f t="shared" si="13"/>
        <v>106396597.66666666</v>
      </c>
      <c r="I15" s="445">
        <f t="shared" si="13"/>
        <v>107896597.66666666</v>
      </c>
      <c r="J15" s="445">
        <f t="shared" si="13"/>
        <v>106396597.66666666</v>
      </c>
      <c r="K15" s="445">
        <f t="shared" si="13"/>
        <v>106396597.66666666</v>
      </c>
      <c r="L15" s="445">
        <f t="shared" si="13"/>
        <v>106396597.66666666</v>
      </c>
      <c r="M15" s="445">
        <f t="shared" si="13"/>
        <v>106396597.66666666</v>
      </c>
      <c r="N15" s="445">
        <f t="shared" si="13"/>
        <v>106396597.66666666</v>
      </c>
      <c r="O15" s="445">
        <f t="shared" si="13"/>
        <v>106396597.66666666</v>
      </c>
      <c r="P15" s="408">
        <f t="shared" si="12"/>
        <v>1278259171.9999998</v>
      </c>
    </row>
    <row r="16" spans="1:16" x14ac:dyDescent="0.25">
      <c r="A16" s="233">
        <v>27</v>
      </c>
      <c r="B16" s="413" t="s">
        <v>474</v>
      </c>
      <c r="C16" s="414">
        <f>SUM(C17:C19)</f>
        <v>562035539</v>
      </c>
      <c r="D16" s="414">
        <f t="shared" ref="D16:O16" si="14">SUM(D17:D19)</f>
        <v>52317322.25</v>
      </c>
      <c r="E16" s="414">
        <f t="shared" si="14"/>
        <v>40883474.25</v>
      </c>
      <c r="F16" s="414">
        <f t="shared" si="14"/>
        <v>40883474.25</v>
      </c>
      <c r="G16" s="414">
        <f t="shared" si="14"/>
        <v>40883474.25</v>
      </c>
      <c r="H16" s="414">
        <f t="shared" si="14"/>
        <v>100883474.25</v>
      </c>
      <c r="I16" s="414">
        <f t="shared" si="14"/>
        <v>40883474.25</v>
      </c>
      <c r="J16" s="414">
        <f t="shared" si="14"/>
        <v>40883474.25</v>
      </c>
      <c r="K16" s="414">
        <f t="shared" si="14"/>
        <v>40883474.25</v>
      </c>
      <c r="L16" s="414">
        <f t="shared" si="14"/>
        <v>40883474.25</v>
      </c>
      <c r="M16" s="414">
        <f t="shared" si="14"/>
        <v>40883474.25</v>
      </c>
      <c r="N16" s="414">
        <f t="shared" si="14"/>
        <v>40883474.25</v>
      </c>
      <c r="O16" s="414">
        <f t="shared" si="14"/>
        <v>40883474.25</v>
      </c>
      <c r="P16" s="415">
        <f t="shared" si="12"/>
        <v>562035539</v>
      </c>
    </row>
    <row r="17" spans="1:16" s="419" customFormat="1" x14ac:dyDescent="0.25">
      <c r="A17" s="416"/>
      <c r="B17" s="417" t="s">
        <v>475</v>
      </c>
      <c r="C17" s="418">
        <f>'[1]2d'!C44</f>
        <v>11433848</v>
      </c>
      <c r="D17" s="447">
        <v>11433848</v>
      </c>
      <c r="E17" s="447"/>
      <c r="F17" s="447"/>
      <c r="G17" s="447"/>
      <c r="H17" s="447"/>
      <c r="I17" s="447"/>
      <c r="J17" s="447"/>
      <c r="K17" s="447"/>
      <c r="L17" s="447"/>
      <c r="M17" s="447"/>
      <c r="N17" s="447"/>
      <c r="O17" s="447"/>
      <c r="P17" s="415">
        <f t="shared" si="12"/>
        <v>11433848</v>
      </c>
    </row>
    <row r="18" spans="1:16" s="419" customFormat="1" x14ac:dyDescent="0.25">
      <c r="A18" s="416"/>
      <c r="B18" s="32" t="s">
        <v>878</v>
      </c>
      <c r="C18" s="418">
        <f>'[1]2d'!C45</f>
        <v>60000000</v>
      </c>
      <c r="D18" s="447"/>
      <c r="E18" s="447"/>
      <c r="F18" s="447"/>
      <c r="G18" s="447"/>
      <c r="H18" s="447">
        <v>60000000</v>
      </c>
      <c r="I18" s="447"/>
      <c r="J18" s="447"/>
      <c r="K18" s="447"/>
      <c r="L18" s="447"/>
      <c r="M18" s="447"/>
      <c r="N18" s="447"/>
      <c r="O18" s="447"/>
      <c r="P18" s="415">
        <f t="shared" si="12"/>
        <v>60000000</v>
      </c>
    </row>
    <row r="19" spans="1:16" ht="21.75" customHeight="1" x14ac:dyDescent="0.25">
      <c r="A19" s="233">
        <v>29</v>
      </c>
      <c r="B19" s="420" t="s">
        <v>476</v>
      </c>
      <c r="C19" s="421">
        <f>'[1]2d'!C46</f>
        <v>490601691</v>
      </c>
      <c r="D19" s="444">
        <f>C19/12</f>
        <v>40883474.25</v>
      </c>
      <c r="E19" s="444">
        <f>C19/12</f>
        <v>40883474.25</v>
      </c>
      <c r="F19" s="444">
        <f>C19/12</f>
        <v>40883474.25</v>
      </c>
      <c r="G19" s="444">
        <f>C19/12</f>
        <v>40883474.25</v>
      </c>
      <c r="H19" s="444">
        <f>C19/12</f>
        <v>40883474.25</v>
      </c>
      <c r="I19" s="444">
        <f>C19/12</f>
        <v>40883474.25</v>
      </c>
      <c r="J19" s="444">
        <f>C19/12</f>
        <v>40883474.25</v>
      </c>
      <c r="K19" s="444">
        <f>C19/12</f>
        <v>40883474.25</v>
      </c>
      <c r="L19" s="444">
        <f>C19/12</f>
        <v>40883474.25</v>
      </c>
      <c r="M19" s="444">
        <f>C19/12</f>
        <v>40883474.25</v>
      </c>
      <c r="N19" s="444">
        <f>C19/12</f>
        <v>40883474.25</v>
      </c>
      <c r="O19" s="444">
        <f>C19/12</f>
        <v>40883474.25</v>
      </c>
      <c r="P19" s="415">
        <f t="shared" si="12"/>
        <v>490601691</v>
      </c>
    </row>
    <row r="20" spans="1:16" x14ac:dyDescent="0.25">
      <c r="A20" s="233">
        <v>30</v>
      </c>
      <c r="B20" s="422" t="s">
        <v>477</v>
      </c>
      <c r="C20" s="423">
        <f>C15+C16</f>
        <v>1840294711</v>
      </c>
      <c r="D20" s="448">
        <f t="shared" ref="D20:O20" si="15">D15+D16</f>
        <v>158713919.91666666</v>
      </c>
      <c r="E20" s="448">
        <f t="shared" si="15"/>
        <v>147280071.91666666</v>
      </c>
      <c r="F20" s="448">
        <f t="shared" si="15"/>
        <v>147280071.91666666</v>
      </c>
      <c r="G20" s="448">
        <f t="shared" si="15"/>
        <v>147280071.91666666</v>
      </c>
      <c r="H20" s="448">
        <f t="shared" si="15"/>
        <v>207280071.91666666</v>
      </c>
      <c r="I20" s="448">
        <f t="shared" si="15"/>
        <v>148780071.91666666</v>
      </c>
      <c r="J20" s="448">
        <f t="shared" si="15"/>
        <v>147280071.91666666</v>
      </c>
      <c r="K20" s="448">
        <f t="shared" si="15"/>
        <v>147280071.91666666</v>
      </c>
      <c r="L20" s="448">
        <f t="shared" si="15"/>
        <v>147280071.91666666</v>
      </c>
      <c r="M20" s="448">
        <f t="shared" si="15"/>
        <v>147280071.91666666</v>
      </c>
      <c r="N20" s="448">
        <f t="shared" si="15"/>
        <v>147280071.91666666</v>
      </c>
      <c r="O20" s="448">
        <f t="shared" si="15"/>
        <v>147280071.91666666</v>
      </c>
      <c r="P20" s="415">
        <f t="shared" si="12"/>
        <v>1840294711.0000002</v>
      </c>
    </row>
    <row r="21" spans="1:16" x14ac:dyDescent="0.25">
      <c r="A21" s="233">
        <v>33</v>
      </c>
      <c r="B21" s="420" t="s">
        <v>478</v>
      </c>
      <c r="C21" s="407">
        <f>'[1]1b'!C18</f>
        <v>416277979</v>
      </c>
      <c r="D21" s="444">
        <f t="shared" ref="D21:D27" si="16">C21/12</f>
        <v>34689831.583333336</v>
      </c>
      <c r="E21" s="444">
        <f t="shared" ref="E21:E27" si="17">C21/12</f>
        <v>34689831.583333336</v>
      </c>
      <c r="F21" s="444">
        <f t="shared" ref="F21:F27" si="18">C21/12</f>
        <v>34689831.583333336</v>
      </c>
      <c r="G21" s="444">
        <f t="shared" ref="G21:G27" si="19">C21/12</f>
        <v>34689831.583333336</v>
      </c>
      <c r="H21" s="444">
        <f t="shared" ref="H21:H27" si="20">C21/12</f>
        <v>34689831.583333336</v>
      </c>
      <c r="I21" s="444">
        <f t="shared" ref="I21:I27" si="21">C21/12</f>
        <v>34689831.583333336</v>
      </c>
      <c r="J21" s="444">
        <f t="shared" ref="J21:J27" si="22">C21/12</f>
        <v>34689831.583333336</v>
      </c>
      <c r="K21" s="444">
        <f t="shared" ref="K21:K27" si="23">C21/12</f>
        <v>34689831.583333336</v>
      </c>
      <c r="L21" s="444">
        <f t="shared" ref="L21:L27" si="24">C21/12</f>
        <v>34689831.583333336</v>
      </c>
      <c r="M21" s="444">
        <f t="shared" ref="M21:M27" si="25">C21/12</f>
        <v>34689831.583333336</v>
      </c>
      <c r="N21" s="444">
        <f t="shared" ref="N21:N27" si="26">C21/12</f>
        <v>34689831.583333336</v>
      </c>
      <c r="O21" s="444">
        <f t="shared" ref="O21:O27" si="27">C21/12</f>
        <v>34689831.583333336</v>
      </c>
      <c r="P21" s="415">
        <f t="shared" si="12"/>
        <v>416277978.99999994</v>
      </c>
    </row>
    <row r="22" spans="1:16" x14ac:dyDescent="0.25">
      <c r="A22" s="233">
        <v>34</v>
      </c>
      <c r="B22" s="420" t="s">
        <v>479</v>
      </c>
      <c r="C22" s="407"/>
      <c r="D22" s="444">
        <f t="shared" si="16"/>
        <v>0</v>
      </c>
      <c r="E22" s="444">
        <f t="shared" si="17"/>
        <v>0</v>
      </c>
      <c r="F22" s="444">
        <f t="shared" si="18"/>
        <v>0</v>
      </c>
      <c r="G22" s="444">
        <f t="shared" si="19"/>
        <v>0</v>
      </c>
      <c r="H22" s="444">
        <f t="shared" si="20"/>
        <v>0</v>
      </c>
      <c r="I22" s="444">
        <f t="shared" si="21"/>
        <v>0</v>
      </c>
      <c r="J22" s="444">
        <f t="shared" si="22"/>
        <v>0</v>
      </c>
      <c r="K22" s="444">
        <f t="shared" si="23"/>
        <v>0</v>
      </c>
      <c r="L22" s="444">
        <f t="shared" si="24"/>
        <v>0</v>
      </c>
      <c r="M22" s="444">
        <f t="shared" si="25"/>
        <v>0</v>
      </c>
      <c r="N22" s="444">
        <f t="shared" si="26"/>
        <v>0</v>
      </c>
      <c r="O22" s="444">
        <f t="shared" si="27"/>
        <v>0</v>
      </c>
      <c r="P22" s="415">
        <f t="shared" si="12"/>
        <v>0</v>
      </c>
    </row>
    <row r="23" spans="1:16" x14ac:dyDescent="0.25">
      <c r="A23" s="233">
        <v>35</v>
      </c>
      <c r="B23" s="424" t="s">
        <v>297</v>
      </c>
      <c r="C23" s="410">
        <f>'[1]1b'!C36</f>
        <v>303204813</v>
      </c>
      <c r="D23" s="444">
        <f t="shared" si="16"/>
        <v>25267067.75</v>
      </c>
      <c r="E23" s="444">
        <f t="shared" si="17"/>
        <v>25267067.75</v>
      </c>
      <c r="F23" s="444">
        <f t="shared" si="18"/>
        <v>25267067.75</v>
      </c>
      <c r="G23" s="444">
        <f t="shared" si="19"/>
        <v>25267067.75</v>
      </c>
      <c r="H23" s="444">
        <f t="shared" si="20"/>
        <v>25267067.75</v>
      </c>
      <c r="I23" s="444">
        <f t="shared" si="21"/>
        <v>25267067.75</v>
      </c>
      <c r="J23" s="444">
        <f t="shared" si="22"/>
        <v>25267067.75</v>
      </c>
      <c r="K23" s="444">
        <f t="shared" si="23"/>
        <v>25267067.75</v>
      </c>
      <c r="L23" s="444">
        <f t="shared" si="24"/>
        <v>25267067.75</v>
      </c>
      <c r="M23" s="444">
        <f t="shared" si="25"/>
        <v>25267067.75</v>
      </c>
      <c r="N23" s="444">
        <f t="shared" si="26"/>
        <v>25267067.75</v>
      </c>
      <c r="O23" s="444">
        <f t="shared" si="27"/>
        <v>25267067.75</v>
      </c>
      <c r="P23" s="415">
        <f t="shared" si="12"/>
        <v>303204813</v>
      </c>
    </row>
    <row r="24" spans="1:16" x14ac:dyDescent="0.25">
      <c r="A24" s="233">
        <v>36</v>
      </c>
      <c r="B24" s="425" t="s">
        <v>300</v>
      </c>
      <c r="C24" s="426">
        <f>'[1]1b'!C60</f>
        <v>38871587</v>
      </c>
      <c r="D24" s="444">
        <f t="shared" si="16"/>
        <v>3239298.9166666665</v>
      </c>
      <c r="E24" s="444">
        <f t="shared" si="17"/>
        <v>3239298.9166666665</v>
      </c>
      <c r="F24" s="444">
        <f t="shared" si="18"/>
        <v>3239298.9166666665</v>
      </c>
      <c r="G24" s="444">
        <f t="shared" si="19"/>
        <v>3239298.9166666665</v>
      </c>
      <c r="H24" s="444">
        <f t="shared" si="20"/>
        <v>3239298.9166666665</v>
      </c>
      <c r="I24" s="444">
        <f t="shared" si="21"/>
        <v>3239298.9166666665</v>
      </c>
      <c r="J24" s="444">
        <f t="shared" si="22"/>
        <v>3239298.9166666665</v>
      </c>
      <c r="K24" s="444">
        <f t="shared" si="23"/>
        <v>3239298.9166666665</v>
      </c>
      <c r="L24" s="444">
        <f t="shared" si="24"/>
        <v>3239298.9166666665</v>
      </c>
      <c r="M24" s="444">
        <f t="shared" si="25"/>
        <v>3239298.9166666665</v>
      </c>
      <c r="N24" s="444">
        <f t="shared" si="26"/>
        <v>3239298.9166666665</v>
      </c>
      <c r="O24" s="444">
        <f t="shared" si="27"/>
        <v>3239298.9166666665</v>
      </c>
      <c r="P24" s="415">
        <f t="shared" si="12"/>
        <v>38871587</v>
      </c>
    </row>
    <row r="25" spans="1:16" x14ac:dyDescent="0.25">
      <c r="A25" s="233">
        <v>37</v>
      </c>
      <c r="B25" s="425" t="s">
        <v>320</v>
      </c>
      <c r="C25" s="426">
        <f>'[1]1b'!C62</f>
        <v>180000</v>
      </c>
      <c r="D25" s="444">
        <f t="shared" si="16"/>
        <v>15000</v>
      </c>
      <c r="E25" s="444">
        <f t="shared" si="17"/>
        <v>15000</v>
      </c>
      <c r="F25" s="444">
        <f t="shared" si="18"/>
        <v>15000</v>
      </c>
      <c r="G25" s="444">
        <f t="shared" si="19"/>
        <v>15000</v>
      </c>
      <c r="H25" s="444">
        <f t="shared" si="20"/>
        <v>15000</v>
      </c>
      <c r="I25" s="444">
        <f t="shared" si="21"/>
        <v>15000</v>
      </c>
      <c r="J25" s="444">
        <f t="shared" si="22"/>
        <v>15000</v>
      </c>
      <c r="K25" s="444">
        <f t="shared" si="23"/>
        <v>15000</v>
      </c>
      <c r="L25" s="444">
        <f t="shared" si="24"/>
        <v>15000</v>
      </c>
      <c r="M25" s="444">
        <f t="shared" si="25"/>
        <v>15000</v>
      </c>
      <c r="N25" s="444">
        <f t="shared" si="26"/>
        <v>15000</v>
      </c>
      <c r="O25" s="444">
        <f t="shared" si="27"/>
        <v>15000</v>
      </c>
      <c r="P25" s="415">
        <f t="shared" si="12"/>
        <v>180000</v>
      </c>
    </row>
    <row r="26" spans="1:16" x14ac:dyDescent="0.25">
      <c r="A26" s="233"/>
      <c r="B26" s="425" t="s">
        <v>480</v>
      </c>
      <c r="C26" s="426"/>
      <c r="D26" s="444">
        <f t="shared" si="16"/>
        <v>0</v>
      </c>
      <c r="E26" s="444">
        <f t="shared" si="17"/>
        <v>0</v>
      </c>
      <c r="F26" s="444">
        <f t="shared" si="18"/>
        <v>0</v>
      </c>
      <c r="G26" s="444">
        <f t="shared" si="19"/>
        <v>0</v>
      </c>
      <c r="H26" s="444">
        <f t="shared" si="20"/>
        <v>0</v>
      </c>
      <c r="I26" s="444">
        <f t="shared" si="21"/>
        <v>0</v>
      </c>
      <c r="J26" s="444">
        <f t="shared" si="22"/>
        <v>0</v>
      </c>
      <c r="K26" s="444">
        <f t="shared" si="23"/>
        <v>0</v>
      </c>
      <c r="L26" s="444">
        <f t="shared" si="24"/>
        <v>0</v>
      </c>
      <c r="M26" s="444">
        <f t="shared" si="25"/>
        <v>0</v>
      </c>
      <c r="N26" s="444">
        <f t="shared" si="26"/>
        <v>0</v>
      </c>
      <c r="O26" s="444">
        <f t="shared" si="27"/>
        <v>0</v>
      </c>
      <c r="P26" s="415">
        <f t="shared" si="12"/>
        <v>0</v>
      </c>
    </row>
    <row r="27" spans="1:16" x14ac:dyDescent="0.25">
      <c r="A27" s="233">
        <v>38</v>
      </c>
      <c r="B27" s="425" t="s">
        <v>481</v>
      </c>
      <c r="C27" s="426">
        <f>'[1]1b'!C68</f>
        <v>435500</v>
      </c>
      <c r="D27" s="444">
        <f t="shared" si="16"/>
        <v>36291.666666666664</v>
      </c>
      <c r="E27" s="444">
        <f t="shared" si="17"/>
        <v>36291.666666666664</v>
      </c>
      <c r="F27" s="444">
        <f t="shared" si="18"/>
        <v>36291.666666666664</v>
      </c>
      <c r="G27" s="444">
        <f t="shared" si="19"/>
        <v>36291.666666666664</v>
      </c>
      <c r="H27" s="444">
        <f t="shared" si="20"/>
        <v>36291.666666666664</v>
      </c>
      <c r="I27" s="444">
        <f t="shared" si="21"/>
        <v>36291.666666666664</v>
      </c>
      <c r="J27" s="444">
        <f t="shared" si="22"/>
        <v>36291.666666666664</v>
      </c>
      <c r="K27" s="444">
        <f t="shared" si="23"/>
        <v>36291.666666666664</v>
      </c>
      <c r="L27" s="444">
        <f t="shared" si="24"/>
        <v>36291.666666666664</v>
      </c>
      <c r="M27" s="444">
        <f t="shared" si="25"/>
        <v>36291.666666666664</v>
      </c>
      <c r="N27" s="444">
        <f t="shared" si="26"/>
        <v>36291.666666666664</v>
      </c>
      <c r="O27" s="444">
        <f t="shared" si="27"/>
        <v>36291.666666666664</v>
      </c>
      <c r="P27" s="415">
        <f t="shared" si="12"/>
        <v>435500.00000000006</v>
      </c>
    </row>
    <row r="28" spans="1:16" s="239" customFormat="1" ht="16.5" customHeight="1" x14ac:dyDescent="0.25">
      <c r="A28" s="427">
        <v>39</v>
      </c>
      <c r="B28" s="428" t="s">
        <v>482</v>
      </c>
      <c r="C28" s="429">
        <f t="shared" ref="C28:O28" si="28">SUM(C21:C27)</f>
        <v>758969879</v>
      </c>
      <c r="D28" s="449">
        <f t="shared" si="28"/>
        <v>63247489.916666664</v>
      </c>
      <c r="E28" s="449">
        <f t="shared" si="28"/>
        <v>63247489.916666664</v>
      </c>
      <c r="F28" s="449">
        <f t="shared" si="28"/>
        <v>63247489.916666664</v>
      </c>
      <c r="G28" s="449">
        <f t="shared" si="28"/>
        <v>63247489.916666664</v>
      </c>
      <c r="H28" s="449">
        <f t="shared" si="28"/>
        <v>63247489.916666664</v>
      </c>
      <c r="I28" s="449">
        <f t="shared" si="28"/>
        <v>63247489.916666664</v>
      </c>
      <c r="J28" s="449">
        <f t="shared" si="28"/>
        <v>63247489.916666664</v>
      </c>
      <c r="K28" s="449">
        <f t="shared" si="28"/>
        <v>63247489.916666664</v>
      </c>
      <c r="L28" s="449">
        <f t="shared" si="28"/>
        <v>63247489.916666664</v>
      </c>
      <c r="M28" s="449">
        <f t="shared" si="28"/>
        <v>63247489.916666664</v>
      </c>
      <c r="N28" s="449">
        <f t="shared" si="28"/>
        <v>63247489.916666664</v>
      </c>
      <c r="O28" s="449">
        <f t="shared" si="28"/>
        <v>63247489.916666664</v>
      </c>
      <c r="P28" s="430">
        <f t="shared" si="12"/>
        <v>758969878.99999988</v>
      </c>
    </row>
    <row r="29" spans="1:16" ht="16.5" customHeight="1" x14ac:dyDescent="0.25">
      <c r="A29" s="233">
        <v>55</v>
      </c>
      <c r="B29" s="413" t="s">
        <v>483</v>
      </c>
      <c r="C29" s="414">
        <f t="shared" ref="C29:O29" si="29">SUM(C30:C31)</f>
        <v>1081324832</v>
      </c>
      <c r="D29" s="446">
        <f t="shared" si="29"/>
        <v>90110402.666666657</v>
      </c>
      <c r="E29" s="446">
        <f t="shared" si="29"/>
        <v>90110402.666666657</v>
      </c>
      <c r="F29" s="446">
        <f t="shared" si="29"/>
        <v>90110402.666666657</v>
      </c>
      <c r="G29" s="446">
        <f t="shared" si="29"/>
        <v>90110402.666666657</v>
      </c>
      <c r="H29" s="446">
        <f t="shared" si="29"/>
        <v>90110402.666666657</v>
      </c>
      <c r="I29" s="446">
        <f t="shared" si="29"/>
        <v>90110402.666666657</v>
      </c>
      <c r="J29" s="446">
        <f t="shared" si="29"/>
        <v>90110402.666666657</v>
      </c>
      <c r="K29" s="446">
        <f t="shared" si="29"/>
        <v>90110402.666666657</v>
      </c>
      <c r="L29" s="446">
        <f t="shared" si="29"/>
        <v>90110402.666666657</v>
      </c>
      <c r="M29" s="446">
        <f t="shared" si="29"/>
        <v>90110402.666666657</v>
      </c>
      <c r="N29" s="446">
        <f t="shared" si="29"/>
        <v>90110402.666666657</v>
      </c>
      <c r="O29" s="446">
        <f t="shared" si="29"/>
        <v>90110402.666666657</v>
      </c>
      <c r="P29" s="415">
        <f t="shared" si="12"/>
        <v>1081324831.9999998</v>
      </c>
    </row>
    <row r="30" spans="1:16" s="432" customFormat="1" x14ac:dyDescent="0.25">
      <c r="A30" s="431"/>
      <c r="B30" s="425" t="s">
        <v>484</v>
      </c>
      <c r="C30" s="418">
        <f>'[1]1b'!C70</f>
        <v>590723141</v>
      </c>
      <c r="D30" s="444">
        <f>C30/12</f>
        <v>49226928.416666664</v>
      </c>
      <c r="E30" s="444">
        <f>C30/12</f>
        <v>49226928.416666664</v>
      </c>
      <c r="F30" s="444">
        <f>C30/12</f>
        <v>49226928.416666664</v>
      </c>
      <c r="G30" s="444">
        <f>C30/12</f>
        <v>49226928.416666664</v>
      </c>
      <c r="H30" s="444">
        <f>C30/12</f>
        <v>49226928.416666664</v>
      </c>
      <c r="I30" s="444">
        <f>C30/12</f>
        <v>49226928.416666664</v>
      </c>
      <c r="J30" s="444">
        <f>C30/12</f>
        <v>49226928.416666664</v>
      </c>
      <c r="K30" s="444">
        <f>C30/12</f>
        <v>49226928.416666664</v>
      </c>
      <c r="L30" s="444">
        <f>C30/12</f>
        <v>49226928.416666664</v>
      </c>
      <c r="M30" s="444">
        <f>C30/12</f>
        <v>49226928.416666664</v>
      </c>
      <c r="N30" s="444">
        <f>C30/12</f>
        <v>49226928.416666664</v>
      </c>
      <c r="O30" s="444">
        <f>C30/12</f>
        <v>49226928.416666664</v>
      </c>
      <c r="P30" s="415">
        <f t="shared" si="12"/>
        <v>590723141</v>
      </c>
    </row>
    <row r="31" spans="1:16" ht="18" customHeight="1" x14ac:dyDescent="0.25">
      <c r="A31" s="233">
        <v>56</v>
      </c>
      <c r="B31" s="420" t="s">
        <v>476</v>
      </c>
      <c r="C31" s="433">
        <f>'[1]1b'!C72</f>
        <v>490601691</v>
      </c>
      <c r="D31" s="444">
        <f>C31/12</f>
        <v>40883474.25</v>
      </c>
      <c r="E31" s="444">
        <f>C31/12</f>
        <v>40883474.25</v>
      </c>
      <c r="F31" s="444">
        <f>C31/12</f>
        <v>40883474.25</v>
      </c>
      <c r="G31" s="444">
        <f>C31/12</f>
        <v>40883474.25</v>
      </c>
      <c r="H31" s="444">
        <f>C31/12</f>
        <v>40883474.25</v>
      </c>
      <c r="I31" s="444">
        <f>C31/12</f>
        <v>40883474.25</v>
      </c>
      <c r="J31" s="444">
        <f>C31/12</f>
        <v>40883474.25</v>
      </c>
      <c r="K31" s="444">
        <f>C31/12</f>
        <v>40883474.25</v>
      </c>
      <c r="L31" s="444">
        <f>C31/12</f>
        <v>40883474.25</v>
      </c>
      <c r="M31" s="444">
        <f>C31/12</f>
        <v>40883474.25</v>
      </c>
      <c r="N31" s="444">
        <f>C31/12</f>
        <v>40883474.25</v>
      </c>
      <c r="O31" s="444">
        <f>C31/12</f>
        <v>40883474.25</v>
      </c>
      <c r="P31" s="415">
        <f>SUM(D31:O31)</f>
        <v>490601691</v>
      </c>
    </row>
    <row r="32" spans="1:16" x14ac:dyDescent="0.25">
      <c r="A32" s="233">
        <v>58</v>
      </c>
      <c r="B32" s="434" t="s">
        <v>485</v>
      </c>
      <c r="C32" s="435">
        <f t="shared" ref="C32:O32" si="30">C28+C29</f>
        <v>1840294711</v>
      </c>
      <c r="D32" s="450">
        <f t="shared" si="30"/>
        <v>153357892.58333331</v>
      </c>
      <c r="E32" s="450">
        <f t="shared" si="30"/>
        <v>153357892.58333331</v>
      </c>
      <c r="F32" s="450">
        <f t="shared" si="30"/>
        <v>153357892.58333331</v>
      </c>
      <c r="G32" s="450">
        <f t="shared" si="30"/>
        <v>153357892.58333331</v>
      </c>
      <c r="H32" s="450">
        <f t="shared" si="30"/>
        <v>153357892.58333331</v>
      </c>
      <c r="I32" s="450">
        <f t="shared" si="30"/>
        <v>153357892.58333331</v>
      </c>
      <c r="J32" s="450">
        <f t="shared" si="30"/>
        <v>153357892.58333331</v>
      </c>
      <c r="K32" s="450">
        <f t="shared" si="30"/>
        <v>153357892.58333331</v>
      </c>
      <c r="L32" s="450">
        <f t="shared" si="30"/>
        <v>153357892.58333331</v>
      </c>
      <c r="M32" s="450">
        <f t="shared" si="30"/>
        <v>153357892.58333331</v>
      </c>
      <c r="N32" s="450">
        <f t="shared" si="30"/>
        <v>153357892.58333331</v>
      </c>
      <c r="O32" s="450">
        <f t="shared" si="30"/>
        <v>153357892.58333331</v>
      </c>
      <c r="P32" s="415">
        <f>SUM(D32:O32)</f>
        <v>1840294710.9999993</v>
      </c>
    </row>
    <row r="33" spans="2:15" x14ac:dyDescent="0.25">
      <c r="B33" s="284"/>
      <c r="C33" s="284"/>
      <c r="D33" s="440"/>
      <c r="E33" s="440"/>
      <c r="F33" s="440"/>
      <c r="G33" s="440"/>
      <c r="H33" s="440"/>
      <c r="I33" s="440"/>
      <c r="J33" s="440"/>
      <c r="K33" s="440"/>
      <c r="L33" s="440"/>
      <c r="M33" s="440"/>
      <c r="N33" s="440"/>
      <c r="O33" s="440"/>
    </row>
    <row r="34" spans="2:15" x14ac:dyDescent="0.25">
      <c r="B34" s="284"/>
      <c r="C34" s="284"/>
      <c r="D34" s="440"/>
      <c r="E34" s="440"/>
      <c r="F34" s="440"/>
      <c r="G34" s="440"/>
      <c r="H34" s="440"/>
      <c r="I34" s="440"/>
      <c r="J34" s="440"/>
      <c r="K34" s="440"/>
      <c r="L34" s="440"/>
      <c r="M34" s="440"/>
      <c r="N34" s="440"/>
      <c r="O34" s="440"/>
    </row>
  </sheetData>
  <phoneticPr fontId="57" type="noConversion"/>
  <pageMargins left="0.78740157480314965" right="0.78740157480314965" top="0.78740157480314965" bottom="0.78740157480314965" header="0.51181102362204722" footer="0.51181102362204722"/>
  <pageSetup paperSize="9" scale="59" orientation="landscape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7" workbookViewId="0"/>
  </sheetViews>
  <sheetFormatPr defaultRowHeight="13.2" x14ac:dyDescent="0.25"/>
  <sheetData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C2" sqref="C2"/>
    </sheetView>
  </sheetViews>
  <sheetFormatPr defaultColWidth="9.109375" defaultRowHeight="13.2" x14ac:dyDescent="0.25"/>
  <cols>
    <col min="1" max="1" width="9.109375" style="211"/>
    <col min="2" max="2" width="38.33203125" style="211" customWidth="1"/>
    <col min="3" max="3" width="16.5546875" style="211" customWidth="1"/>
    <col min="4" max="4" width="13.6640625" style="211" customWidth="1"/>
    <col min="5" max="5" width="13.44140625" style="211" customWidth="1"/>
    <col min="6" max="6" width="14" style="211" customWidth="1"/>
    <col min="7" max="16384" width="9.109375" style="211"/>
  </cols>
  <sheetData>
    <row r="1" spans="1:6" x14ac:dyDescent="0.25">
      <c r="B1" s="239" t="s">
        <v>395</v>
      </c>
      <c r="C1" s="389" t="s">
        <v>486</v>
      </c>
    </row>
    <row r="2" spans="1:6" x14ac:dyDescent="0.25">
      <c r="A2" s="239"/>
      <c r="B2" s="239" t="s">
        <v>494</v>
      </c>
      <c r="C2" s="68" t="s">
        <v>841</v>
      </c>
      <c r="D2" s="239"/>
    </row>
    <row r="3" spans="1:6" x14ac:dyDescent="0.25">
      <c r="A3" s="239"/>
      <c r="B3" s="239"/>
      <c r="C3" s="203" t="s">
        <v>253</v>
      </c>
      <c r="D3" s="239"/>
    </row>
    <row r="4" spans="1:6" ht="36" customHeight="1" x14ac:dyDescent="0.25">
      <c r="A4" s="657" t="s">
        <v>487</v>
      </c>
      <c r="B4" s="657"/>
      <c r="C4" s="657"/>
      <c r="D4" s="657"/>
    </row>
    <row r="6" spans="1:6" x14ac:dyDescent="0.25">
      <c r="A6" s="211" t="s">
        <v>285</v>
      </c>
      <c r="B6" s="211" t="s">
        <v>254</v>
      </c>
      <c r="C6" s="211" t="s">
        <v>186</v>
      </c>
      <c r="D6" s="211" t="s">
        <v>187</v>
      </c>
      <c r="E6" s="197" t="s">
        <v>287</v>
      </c>
      <c r="F6" s="211" t="s">
        <v>440</v>
      </c>
    </row>
    <row r="7" spans="1:6" ht="24" x14ac:dyDescent="0.25">
      <c r="A7" s="392" t="s">
        <v>488</v>
      </c>
      <c r="B7" s="391" t="s">
        <v>489</v>
      </c>
      <c r="C7" s="436" t="s">
        <v>490</v>
      </c>
      <c r="D7" s="437" t="s">
        <v>491</v>
      </c>
      <c r="E7" s="437" t="s">
        <v>492</v>
      </c>
      <c r="F7" s="438" t="s">
        <v>493</v>
      </c>
    </row>
    <row r="8" spans="1:6" x14ac:dyDescent="0.25">
      <c r="A8" s="397" t="s">
        <v>406</v>
      </c>
      <c r="B8" s="439"/>
      <c r="C8" s="399"/>
      <c r="D8" s="399"/>
      <c r="E8" s="399">
        <f>C8+D8</f>
        <v>0</v>
      </c>
      <c r="F8" s="399"/>
    </row>
    <row r="9" spans="1:6" x14ac:dyDescent="0.25">
      <c r="A9" s="397" t="s">
        <v>407</v>
      </c>
      <c r="B9" s="398"/>
      <c r="C9" s="399"/>
      <c r="D9" s="399"/>
      <c r="E9" s="399">
        <f>C9+D9</f>
        <v>0</v>
      </c>
      <c r="F9" s="399"/>
    </row>
    <row r="10" spans="1:6" x14ac:dyDescent="0.25">
      <c r="A10" s="397" t="s">
        <v>408</v>
      </c>
      <c r="B10" s="398"/>
      <c r="C10" s="399"/>
      <c r="D10" s="399"/>
      <c r="E10" s="399">
        <f>C10+D10</f>
        <v>0</v>
      </c>
      <c r="F10" s="399"/>
    </row>
    <row r="11" spans="1:6" x14ac:dyDescent="0.25">
      <c r="A11" s="397" t="s">
        <v>409</v>
      </c>
      <c r="B11" s="398"/>
      <c r="C11" s="399"/>
      <c r="D11" s="399"/>
      <c r="E11" s="399">
        <f>C11+D11</f>
        <v>0</v>
      </c>
      <c r="F11" s="399"/>
    </row>
    <row r="12" spans="1:6" x14ac:dyDescent="0.25">
      <c r="A12" s="397" t="s">
        <v>414</v>
      </c>
      <c r="B12" s="398"/>
      <c r="C12" s="399"/>
      <c r="D12" s="399"/>
      <c r="E12" s="399">
        <f>C12+D12</f>
        <v>0</v>
      </c>
      <c r="F12" s="399"/>
    </row>
    <row r="13" spans="1:6" x14ac:dyDescent="0.25">
      <c r="A13" s="400" t="s">
        <v>420</v>
      </c>
      <c r="B13" s="401" t="s">
        <v>207</v>
      </c>
      <c r="C13" s="402">
        <f>SUM(C8:C12)</f>
        <v>0</v>
      </c>
      <c r="D13" s="402">
        <f>SUM(D8:D12)</f>
        <v>0</v>
      </c>
      <c r="E13" s="402">
        <f>SUM(E8:E12)</f>
        <v>0</v>
      </c>
      <c r="F13" s="402">
        <f>SUM(F8:F12)</f>
        <v>0</v>
      </c>
    </row>
  </sheetData>
  <mergeCells count="1">
    <mergeCell ref="A4:D4"/>
  </mergeCells>
  <phoneticPr fontId="57" type="noConversion"/>
  <printOptions horizontalCentered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24</vt:i4>
      </vt:variant>
      <vt:variant>
        <vt:lpstr>Névvel ellátott tartományok</vt:lpstr>
      </vt:variant>
      <vt:variant>
        <vt:i4>2</vt:i4>
      </vt:variant>
    </vt:vector>
  </HeadingPairs>
  <TitlesOfParts>
    <vt:vector size="26" baseType="lpstr">
      <vt:lpstr>1</vt:lpstr>
      <vt:lpstr>1a</vt:lpstr>
      <vt:lpstr>1b</vt:lpstr>
      <vt:lpstr>2</vt:lpstr>
      <vt:lpstr>2a</vt:lpstr>
      <vt:lpstr>2b</vt:lpstr>
      <vt:lpstr>2-c</vt:lpstr>
      <vt:lpstr>2d</vt:lpstr>
      <vt:lpstr>2e</vt:lpstr>
      <vt:lpstr>3.mell. </vt:lpstr>
      <vt:lpstr>4.mell</vt:lpstr>
      <vt:lpstr>5.mell.</vt:lpstr>
      <vt:lpstr>6.mell.</vt:lpstr>
      <vt:lpstr>7 mell</vt:lpstr>
      <vt:lpstr>8.sz.mell</vt:lpstr>
      <vt:lpstr>9a</vt:lpstr>
      <vt:lpstr>9b</vt:lpstr>
      <vt:lpstr>9c</vt:lpstr>
      <vt:lpstr>10 mell</vt:lpstr>
      <vt:lpstr>11</vt:lpstr>
      <vt:lpstr>12</vt:lpstr>
      <vt:lpstr>13. mell</vt:lpstr>
      <vt:lpstr>Munka1</vt:lpstr>
      <vt:lpstr>14 mell</vt:lpstr>
      <vt:lpstr>'13. mell'!Nyomtatási_terület</vt:lpstr>
      <vt:lpstr>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Polgármesteri Hivatal Berhida</dc:creator>
  <cp:lastModifiedBy>Ági</cp:lastModifiedBy>
  <cp:lastPrinted>2017-02-27T13:16:53Z</cp:lastPrinted>
  <dcterms:created xsi:type="dcterms:W3CDTF">2017-02-09T14:59:06Z</dcterms:created>
  <dcterms:modified xsi:type="dcterms:W3CDTF">2017-07-17T13:35:48Z</dcterms:modified>
</cp:coreProperties>
</file>