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18. április\2017. évi költségvetés módosítása\Módosítás II\"/>
    </mc:Choice>
  </mc:AlternateContent>
  <xr:revisionPtr revIDLastSave="0" documentId="8_{254096B2-337E-4207-B1A7-469491D20FF5}" xr6:coauthVersionLast="31" xr6:coauthVersionMax="31" xr10:uidLastSave="{00000000-0000-0000-0000-000000000000}"/>
  <bookViews>
    <workbookView xWindow="0" yWindow="0" windowWidth="19200" windowHeight="11385" xr2:uid="{92DC6B86-7699-40CD-9479-E919BCCAC8AA}"/>
  </bookViews>
  <sheets>
    <sheet name="4" sheetId="1" r:id="rId1"/>
  </sheets>
  <definedNames>
    <definedName name="_xlnm.Print_Titles" localSheetId="0">'4'!$8:$10</definedName>
    <definedName name="_xlnm.Print_Area" localSheetId="0">'4'!$A$1:$N$111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P19" i="1" s="1"/>
  <c r="L21" i="1"/>
  <c r="L18" i="1" s="1"/>
  <c r="L17" i="1" s="1"/>
  <c r="M21" i="1"/>
  <c r="M18" i="1" s="1"/>
  <c r="M17" i="1" s="1"/>
  <c r="N21" i="1"/>
  <c r="N18" i="1" s="1"/>
  <c r="N17" i="1" s="1"/>
  <c r="J23" i="1"/>
  <c r="P22" i="1" s="1"/>
  <c r="J25" i="1"/>
  <c r="P24" i="1" s="1"/>
  <c r="J27" i="1"/>
  <c r="P26" i="1" s="1"/>
  <c r="J29" i="1"/>
  <c r="P28" i="1" s="1"/>
  <c r="J31" i="1"/>
  <c r="P30" i="1" s="1"/>
  <c r="J33" i="1"/>
  <c r="P32" i="1" s="1"/>
  <c r="J35" i="1"/>
  <c r="P34" i="1" s="1"/>
  <c r="P36" i="1"/>
  <c r="P38" i="1"/>
  <c r="L40" i="1"/>
  <c r="M40" i="1"/>
  <c r="N40" i="1"/>
  <c r="J43" i="1"/>
  <c r="P41" i="1" s="1"/>
  <c r="P40" i="1" s="1"/>
  <c r="K43" i="1"/>
  <c r="J44" i="1"/>
  <c r="K44" i="1"/>
  <c r="J45" i="1"/>
  <c r="K45" i="1"/>
  <c r="P46" i="1"/>
  <c r="J47" i="1"/>
  <c r="P48" i="1"/>
  <c r="P52" i="1"/>
  <c r="L54" i="1"/>
  <c r="N54" i="1"/>
  <c r="P55" i="1"/>
  <c r="J56" i="1"/>
  <c r="P57" i="1"/>
  <c r="J58" i="1"/>
  <c r="P59" i="1"/>
  <c r="J60" i="1"/>
  <c r="K60" i="1"/>
  <c r="J62" i="1"/>
  <c r="P61" i="1" s="1"/>
  <c r="L63" i="1"/>
  <c r="M63" i="1"/>
  <c r="M54" i="1" s="1"/>
  <c r="N63" i="1"/>
  <c r="J66" i="1"/>
  <c r="P65" i="1" s="1"/>
  <c r="P63" i="1" s="1"/>
  <c r="J68" i="1"/>
  <c r="P67" i="1" s="1"/>
  <c r="L69" i="1"/>
  <c r="L50" i="1" s="1"/>
  <c r="M69" i="1"/>
  <c r="N69" i="1"/>
  <c r="N50" i="1" s="1"/>
  <c r="J71" i="1"/>
  <c r="P70" i="1" s="1"/>
  <c r="P69" i="1" s="1"/>
  <c r="P72" i="1"/>
  <c r="P74" i="1"/>
  <c r="J75" i="1"/>
  <c r="P76" i="1"/>
  <c r="P78" i="1"/>
  <c r="L80" i="1"/>
  <c r="M80" i="1"/>
  <c r="N80" i="1"/>
  <c r="P81" i="1"/>
  <c r="P80" i="1" s="1"/>
  <c r="J83" i="1"/>
  <c r="P84" i="1"/>
  <c r="J87" i="1"/>
  <c r="P86" i="1" s="1"/>
  <c r="L88" i="1"/>
  <c r="M88" i="1"/>
  <c r="N88" i="1"/>
  <c r="P88" i="1"/>
  <c r="L97" i="1"/>
  <c r="K98" i="1"/>
  <c r="K103" i="1"/>
  <c r="M103" i="1"/>
  <c r="N16" i="1" l="1"/>
  <c r="N15" i="1" s="1"/>
  <c r="L16" i="1"/>
  <c r="L15" i="1" s="1"/>
  <c r="M50" i="1"/>
  <c r="P54" i="1"/>
  <c r="P50" i="1" s="1"/>
  <c r="P21" i="1"/>
  <c r="M16" i="1"/>
  <c r="M15" i="1" s="1"/>
  <c r="P18" i="1"/>
  <c r="P17" i="1" s="1"/>
  <c r="P16" i="1" l="1"/>
  <c r="P15" i="1" s="1"/>
</calcChain>
</file>

<file path=xl/sharedStrings.xml><?xml version="1.0" encoding="utf-8"?>
<sst xmlns="http://schemas.openxmlformats.org/spreadsheetml/2006/main" count="136" uniqueCount="106">
  <si>
    <t>107060</t>
  </si>
  <si>
    <t>Rendkívüli szociális támogatás</t>
  </si>
  <si>
    <t>B115</t>
  </si>
  <si>
    <t>Szociális célú tüzelőanyag vásárláshoz kapcsolódó kiegészítő támogatás</t>
  </si>
  <si>
    <t>011130</t>
  </si>
  <si>
    <t>Rendkívüli önkormányzati támogatás</t>
  </si>
  <si>
    <t>2017. évi bérkompenzáció</t>
  </si>
  <si>
    <t>Kúltúrális illetmény pótlék</t>
  </si>
  <si>
    <t>B114</t>
  </si>
  <si>
    <t>Szociális ágazati összevont pótlék</t>
  </si>
  <si>
    <t>B113</t>
  </si>
  <si>
    <t>Óvodapedagógusok munkáját közvetlenül segítők kiegészítő támogatása</t>
  </si>
  <si>
    <t>B112</t>
  </si>
  <si>
    <t>B16</t>
  </si>
  <si>
    <t>Elszámolásból származó bevételek</t>
  </si>
  <si>
    <t>7</t>
  </si>
  <si>
    <t>A polgármesteri béremeléskülönbözetének támogatása</t>
  </si>
  <si>
    <t>Garantált bérminimum emelés támogatása</t>
  </si>
  <si>
    <t>Önkormányzati adatszolgáltatás minőségének javítása</t>
  </si>
  <si>
    <t xml:space="preserve">Lakossági víz- és csatornaszolgáltatás támogatása </t>
  </si>
  <si>
    <t>Működési célú költségvetési támogatások és kiegészítő támogatások</t>
  </si>
  <si>
    <t>6</t>
  </si>
  <si>
    <t>Beszámítás kiegészítés</t>
  </si>
  <si>
    <t>5</t>
  </si>
  <si>
    <t xml:space="preserve">3082 fő x 1140 Ft/fő = </t>
  </si>
  <si>
    <t>Települési önkormányzatok nyilvános könyvtári és közművelődési feladatainak támogatása</t>
  </si>
  <si>
    <t xml:space="preserve">A települési önkormányzatok kulturális feladatainak támogatása </t>
  </si>
  <si>
    <t>4</t>
  </si>
  <si>
    <t>Középfokú végzettséggel rendelkező kisgyermeknevelők bölcsődei pótléka</t>
  </si>
  <si>
    <t>2002 adag x 570 Ft/fő</t>
  </si>
  <si>
    <t xml:space="preserve"> Gyermekétkeztetés üzemeltetési támogatása</t>
  </si>
  <si>
    <t>2</t>
  </si>
  <si>
    <t>5,17 fő x 1 632 000 Ft/fő</t>
  </si>
  <si>
    <t xml:space="preserve"> A finanszírozás szempontjából elismert dolgozók bértámogatása</t>
  </si>
  <si>
    <t xml:space="preserve">Gyermekétkeztetés támogatása </t>
  </si>
  <si>
    <t xml:space="preserve">5 fő x 475 000 Ft/fő </t>
  </si>
  <si>
    <t>Bölcsőde, mini bölcsőde kiegészítő támogatása</t>
  </si>
  <si>
    <t xml:space="preserve">5 fő x 494 100 Ft/fő </t>
  </si>
  <si>
    <t>Bölcsődei ellátás</t>
  </si>
  <si>
    <t>1</t>
  </si>
  <si>
    <t>Gyermekek napközbeni ellátása</t>
  </si>
  <si>
    <t>2 szolgálat x 2 500 000 Ft/szolgálat</t>
  </si>
  <si>
    <t>Falugondnoki vagy tanyagondnoki szolgáltatás</t>
  </si>
  <si>
    <t>56 fő x 210 000 Ft/fő x 130% +8 fő x 25 000 Ft =</t>
  </si>
  <si>
    <t>Házi segítségnyújtás</t>
  </si>
  <si>
    <t>3</t>
  </si>
  <si>
    <t>70 fő x 55 360 Ft/fő x 110%=</t>
  </si>
  <si>
    <t xml:space="preserve">Szociális étkeztetés  </t>
  </si>
  <si>
    <t>1,5 fő x 3 000 000 Ft/fő</t>
  </si>
  <si>
    <t>Szociális és gyermekjóléti alapszolgáltatások általános feladatai</t>
  </si>
  <si>
    <t xml:space="preserve">Egyes szociális és gyermekjóléti feladatok támogatása </t>
  </si>
  <si>
    <t>A települési önkormányzatok szociális feladatainak egyéb támogatása</t>
  </si>
  <si>
    <t xml:space="preserve">A települési önkormányzatok szociális, gyermekjóléti és gyermekétkeztetési feladatainak támogatása </t>
  </si>
  <si>
    <t>82 fő x 8/12 + 82 fő 4/12) x 81 700 Ft/fő</t>
  </si>
  <si>
    <t>Óvodaműködtetési támogatás</t>
  </si>
  <si>
    <t xml:space="preserve">(5 fő x 8/12+5 fő 4/12)  x 1 800 000 Ft </t>
  </si>
  <si>
    <t xml:space="preserve">7,6 fő x 38 200 Ft </t>
  </si>
  <si>
    <t>(7,3 fő x 8/12 + 7,6 fő 4/12 ) x 4 469 900 Ft/fő</t>
  </si>
  <si>
    <t>Óvodapedagógusok, és az óvodapedagógusok nevelő munkáját közvetlenül segítők bértámogatása</t>
  </si>
  <si>
    <t xml:space="preserve">A települési önkormányzatok egyes köznevelési  feladatainak támogatása </t>
  </si>
  <si>
    <t>A településképi arculati kézikönyv elkészítésének támogatása</t>
  </si>
  <si>
    <t>A 2016. évről áthúzódó bérkompenzáció támogatása</t>
  </si>
  <si>
    <t>79 000 Ft x 1 Ft</t>
  </si>
  <si>
    <t>Üdülőhelyi feladatok támogatása</t>
  </si>
  <si>
    <t xml:space="preserve">545 fő x 2 550 Ft/fő  = </t>
  </si>
  <si>
    <t xml:space="preserve">Lakott külterülettel kapcsolatos támogatás </t>
  </si>
  <si>
    <t xml:space="preserve">3 082 fő x 2 700 Ft/fő = </t>
  </si>
  <si>
    <t>Egyéb önkormányzati feladatok támogatása</t>
  </si>
  <si>
    <t>25,23 km x 227 000 Ft/km</t>
  </si>
  <si>
    <t xml:space="preserve"> Közutak fenntartásának támogatása</t>
  </si>
  <si>
    <t>7 080 m2 x 69 ft/m2</t>
  </si>
  <si>
    <t>Köztemető fenntartással kapcsolatos feladatok támogatása</t>
  </si>
  <si>
    <t xml:space="preserve">22,3 km x 320 000 Ft/km </t>
  </si>
  <si>
    <t>Közvilágítás fenntartásának támogatása</t>
  </si>
  <si>
    <t>256,7 ha x 22 300 Ft/ha</t>
  </si>
  <si>
    <t>A zöldterület-gazdálkodással kapcsolatos feladatok ellátásának támogatása</t>
  </si>
  <si>
    <t>Település-üzemeltetéshez kapcsolódó feladatellátás támogatása</t>
  </si>
  <si>
    <t xml:space="preserve">11,6 fő x 4 580 000 Ft </t>
  </si>
  <si>
    <t xml:space="preserve"> Önkormányzati hivatal működésének támogatása</t>
  </si>
  <si>
    <t>A települési önkormányzatok működésének támogatása</t>
  </si>
  <si>
    <t>A helyi önkormányzatok működésének általános támogatása</t>
  </si>
  <si>
    <t xml:space="preserve">Önkormányzatok működési támogatásai  </t>
  </si>
  <si>
    <t>1 ÖNKORMÁNYZAT ÖSSZESEN</t>
  </si>
  <si>
    <t>2017. évi teljesítés</t>
  </si>
  <si>
    <t>2017. évi módosított előirányzat</t>
  </si>
  <si>
    <t>2017. évi előirányzat</t>
  </si>
  <si>
    <t>Jogcím csoport, jogcím név és szám</t>
  </si>
  <si>
    <t>Kiemelt előirányzat név és szám</t>
  </si>
  <si>
    <t>Cím név és szám</t>
  </si>
  <si>
    <t>E</t>
  </si>
  <si>
    <t>D</t>
  </si>
  <si>
    <t>C</t>
  </si>
  <si>
    <t>B</t>
  </si>
  <si>
    <t>A</t>
  </si>
  <si>
    <t>Teljesítés</t>
  </si>
  <si>
    <t>T:</t>
  </si>
  <si>
    <t>Módosított előírányzat</t>
  </si>
  <si>
    <t>M:</t>
  </si>
  <si>
    <t>adatok ezer forintban</t>
  </si>
  <si>
    <t>Eredeti előirányzat</t>
  </si>
  <si>
    <t>E:</t>
  </si>
  <si>
    <t>Önkormányzatok működési támogatásai kiemelt előirányzat részletezése</t>
  </si>
  <si>
    <t>Csabrendek Nagyközség Önkormányzata Képviselő-testületének 2/2017. (II. 16.) rendeletéhez"</t>
  </si>
  <si>
    <t>"4. melléklet</t>
  </si>
  <si>
    <t>Csabrendek Nagyközség Önkormányzata Képviselő-testületének 16/2017. (IX.29.)  rendeletéhez</t>
  </si>
  <si>
    <t>3.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</si>
</sst>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Ft&quot;;[Red]\-#,##0\ &quot;Ft&quot;"/>
    <numFmt numFmtId="164" formatCode="_-* #,##0.00\ _._-_F_t_-;\-* #,##0.00\ _._-_F_t_-;_-* &quot;-&quot;??\ _._-_F_t_-;_-@_-"/>
    <numFmt numFmtId="165" formatCode="_-* #,##0\ _._-_F_t_-;\-* #,##0\ _._-_F_t_-;_-* &quot;-&quot;??\ _._-_F_t_-;_-@_-"/>
    <numFmt numFmtId="166" formatCode="_-* #,##0.00\ &quot;.-Ft&quot;_-;\-* #,##0.00\ &quot;.-Ft&quot;_-;_-* &quot;-&quot;??\ &quot;.-Ft&quot;_-;_-@_-"/>
    <numFmt numFmtId="167" formatCode="_-* #,##0\ &quot;Ft&quot;_-;\-* #,##0\ &quot;Ft&quot;_-;_-* &quot;-&quot;??\ &quot;Ft&quot;_-;_-@_-"/>
    <numFmt numFmtId="168" formatCode="#,##0\ &quot;Ft&quot;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"/>
      <family val="1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sz val="11"/>
      <name val="Times New Roman"/>
      <family val="1"/>
    </font>
    <font>
      <sz val="11"/>
      <name val="Times New Roman"/>
      <family val="1"/>
      <charset val="238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</cellStyleXfs>
  <cellXfs count="264">
    <xf numFmtId="0" fontId="0" fillId="0" borderId="0" xfId="0"/>
    <xf numFmtId="0" fontId="2" fillId="0" borderId="0" xfId="1" applyFont="1"/>
    <xf numFmtId="165" fontId="3" fillId="0" borderId="0" xfId="2" applyNumberFormat="1" applyFont="1" applyBorder="1" applyAlignment="1">
      <alignment horizontal="center" vertical="center"/>
    </xf>
    <xf numFmtId="165" fontId="4" fillId="0" borderId="0" xfId="2" applyNumberFormat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65" fontId="3" fillId="0" borderId="1" xfId="2" applyNumberFormat="1" applyFont="1" applyBorder="1" applyAlignment="1">
      <alignment horizontal="right" vertical="center"/>
    </xf>
    <xf numFmtId="49" fontId="6" fillId="0" borderId="1" xfId="3" applyNumberFormat="1" applyFont="1" applyBorder="1" applyAlignment="1">
      <alignment horizontal="center" vertical="top"/>
    </xf>
    <xf numFmtId="6" fontId="7" fillId="0" borderId="1" xfId="1" applyNumberFormat="1" applyFont="1" applyBorder="1" applyAlignment="1">
      <alignment horizontal="right" vertical="center"/>
    </xf>
    <xf numFmtId="0" fontId="3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165" fontId="8" fillId="0" borderId="9" xfId="2" applyNumberFormat="1" applyFont="1" applyBorder="1" applyAlignment="1">
      <alignment horizontal="right" vertical="center"/>
    </xf>
    <xf numFmtId="165" fontId="8" fillId="0" borderId="5" xfId="2" applyNumberFormat="1" applyFont="1" applyBorder="1" applyAlignment="1">
      <alignment horizontal="right" vertical="center"/>
    </xf>
    <xf numFmtId="6" fontId="7" fillId="0" borderId="5" xfId="1" applyNumberFormat="1" applyFont="1" applyBorder="1" applyAlignment="1">
      <alignment horizontal="right" vertical="center"/>
    </xf>
    <xf numFmtId="6" fontId="7" fillId="0" borderId="10" xfId="1" applyNumberFormat="1" applyFont="1" applyBorder="1" applyAlignment="1">
      <alignment horizontal="right" vertical="center"/>
    </xf>
    <xf numFmtId="0" fontId="9" fillId="0" borderId="10" xfId="1" applyFont="1" applyBorder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49" fontId="9" fillId="0" borderId="6" xfId="3" applyNumberFormat="1" applyFont="1" applyBorder="1" applyAlignment="1">
      <alignment horizontal="center" vertical="top"/>
    </xf>
    <xf numFmtId="0" fontId="5" fillId="0" borderId="9" xfId="1" applyFont="1" applyBorder="1" applyAlignment="1">
      <alignment horizontal="center" vertical="top"/>
    </xf>
    <xf numFmtId="0" fontId="2" fillId="0" borderId="0" xfId="1" applyFont="1" applyBorder="1"/>
    <xf numFmtId="165" fontId="8" fillId="0" borderId="0" xfId="2" applyNumberFormat="1" applyFont="1" applyBorder="1" applyAlignment="1">
      <alignment horizontal="right" vertical="center"/>
    </xf>
    <xf numFmtId="165" fontId="8" fillId="0" borderId="11" xfId="2" applyNumberFormat="1" applyFont="1" applyBorder="1" applyAlignment="1">
      <alignment horizontal="right" vertical="center"/>
    </xf>
    <xf numFmtId="165" fontId="8" fillId="0" borderId="7" xfId="2" applyNumberFormat="1" applyFont="1" applyBorder="1" applyAlignment="1">
      <alignment horizontal="right" vertical="center"/>
    </xf>
    <xf numFmtId="0" fontId="8" fillId="0" borderId="7" xfId="1" applyFont="1" applyBorder="1" applyAlignment="1">
      <alignment horizontal="left" vertical="center" wrapText="1"/>
    </xf>
    <xf numFmtId="0" fontId="8" fillId="0" borderId="12" xfId="1" applyFont="1" applyBorder="1" applyAlignment="1">
      <alignment horizontal="left" vertical="center" wrapText="1"/>
    </xf>
    <xf numFmtId="0" fontId="8" fillId="0" borderId="8" xfId="1" applyFont="1" applyBorder="1" applyAlignment="1">
      <alignment horizontal="left" vertical="center" wrapText="1"/>
    </xf>
    <xf numFmtId="49" fontId="9" fillId="0" borderId="8" xfId="3" applyNumberFormat="1" applyFont="1" applyBorder="1" applyAlignment="1">
      <alignment horizontal="center" vertical="top"/>
    </xf>
    <xf numFmtId="0" fontId="5" fillId="0" borderId="11" xfId="1" applyFont="1" applyBorder="1" applyAlignment="1">
      <alignment horizontal="center" vertical="top"/>
    </xf>
    <xf numFmtId="165" fontId="3" fillId="0" borderId="9" xfId="2" applyNumberFormat="1" applyFont="1" applyBorder="1" applyAlignment="1">
      <alignment horizontal="right" vertical="center"/>
    </xf>
    <xf numFmtId="6" fontId="7" fillId="0" borderId="7" xfId="1" applyNumberFormat="1" applyFont="1" applyBorder="1" applyAlignment="1">
      <alignment horizontal="right" vertical="center"/>
    </xf>
    <xf numFmtId="0" fontId="3" fillId="0" borderId="12" xfId="1" applyFont="1" applyBorder="1" applyAlignment="1">
      <alignment horizontal="left" vertical="center" wrapText="1"/>
    </xf>
    <xf numFmtId="0" fontId="3" fillId="0" borderId="8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center" vertical="center"/>
    </xf>
    <xf numFmtId="0" fontId="7" fillId="0" borderId="2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top"/>
    </xf>
    <xf numFmtId="6" fontId="7" fillId="0" borderId="2" xfId="1" applyNumberFormat="1" applyFont="1" applyBorder="1" applyAlignment="1">
      <alignment horizontal="right" vertical="center"/>
    </xf>
    <xf numFmtId="0" fontId="7" fillId="0" borderId="4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top" wrapText="1"/>
    </xf>
    <xf numFmtId="0" fontId="7" fillId="0" borderId="14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top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10" fillId="0" borderId="0" xfId="1" applyFont="1"/>
    <xf numFmtId="0" fontId="10" fillId="0" borderId="0" xfId="1" applyFont="1" applyBorder="1"/>
    <xf numFmtId="0" fontId="3" fillId="0" borderId="4" xfId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top"/>
    </xf>
    <xf numFmtId="0" fontId="8" fillId="0" borderId="2" xfId="1" applyFont="1" applyBorder="1" applyAlignment="1">
      <alignment horizontal="left" vertical="center" wrapText="1"/>
    </xf>
    <xf numFmtId="0" fontId="8" fillId="0" borderId="3" xfId="1" applyFont="1" applyBorder="1" applyAlignment="1">
      <alignment horizontal="left" vertical="center" wrapText="1"/>
    </xf>
    <xf numFmtId="0" fontId="8" fillId="0" borderId="4" xfId="1" applyFont="1" applyBorder="1" applyAlignment="1">
      <alignment horizontal="left" vertical="center" wrapText="1"/>
    </xf>
    <xf numFmtId="49" fontId="9" fillId="0" borderId="6" xfId="3" applyNumberFormat="1" applyFont="1" applyBorder="1" applyAlignment="1">
      <alignment horizontal="center" vertical="top"/>
    </xf>
    <xf numFmtId="0" fontId="5" fillId="0" borderId="9" xfId="1" applyFont="1" applyBorder="1" applyAlignment="1">
      <alignment horizontal="center" vertical="top"/>
    </xf>
    <xf numFmtId="0" fontId="8" fillId="0" borderId="10" xfId="1" applyFont="1" applyBorder="1" applyAlignment="1">
      <alignment horizontal="left" vertical="center" wrapText="1"/>
    </xf>
    <xf numFmtId="6" fontId="9" fillId="0" borderId="10" xfId="1" applyNumberFormat="1" applyFont="1" applyBorder="1" applyAlignment="1">
      <alignment horizontal="right" vertical="center"/>
    </xf>
    <xf numFmtId="0" fontId="8" fillId="0" borderId="6" xfId="1" applyFont="1" applyBorder="1" applyAlignment="1">
      <alignment horizontal="left" vertical="center" wrapText="1"/>
    </xf>
    <xf numFmtId="165" fontId="9" fillId="0" borderId="5" xfId="2" applyNumberFormat="1" applyFont="1" applyBorder="1" applyAlignment="1">
      <alignment horizontal="right" vertical="center"/>
    </xf>
    <xf numFmtId="0" fontId="8" fillId="0" borderId="9" xfId="1" applyFont="1" applyBorder="1" applyAlignment="1">
      <alignment horizontal="center" vertical="top" wrapText="1"/>
    </xf>
    <xf numFmtId="0" fontId="7" fillId="0" borderId="10" xfId="1" applyFont="1" applyBorder="1" applyAlignment="1">
      <alignment horizontal="center" vertical="center"/>
    </xf>
    <xf numFmtId="165" fontId="9" fillId="0" borderId="7" xfId="2" applyNumberFormat="1" applyFont="1" applyBorder="1" applyAlignment="1">
      <alignment horizontal="right" vertical="center"/>
    </xf>
    <xf numFmtId="0" fontId="9" fillId="0" borderId="7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8" xfId="1" applyFont="1" applyBorder="1" applyAlignment="1">
      <alignment horizontal="left" vertical="center" wrapText="1"/>
    </xf>
    <xf numFmtId="0" fontId="8" fillId="0" borderId="11" xfId="1" applyFont="1" applyBorder="1" applyAlignment="1">
      <alignment horizontal="center" vertical="top" wrapText="1"/>
    </xf>
    <xf numFmtId="0" fontId="7" fillId="0" borderId="12" xfId="1" applyFont="1" applyBorder="1" applyAlignment="1">
      <alignment horizontal="center" vertical="center"/>
    </xf>
    <xf numFmtId="165" fontId="9" fillId="0" borderId="14" xfId="2" applyNumberFormat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6" fontId="7" fillId="0" borderId="0" xfId="1" applyNumberFormat="1" applyFont="1" applyBorder="1" applyAlignment="1">
      <alignment horizontal="right" vertical="center"/>
    </xf>
    <xf numFmtId="0" fontId="4" fillId="0" borderId="0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7" fillId="0" borderId="15" xfId="1" applyFont="1" applyBorder="1" applyAlignment="1">
      <alignment vertical="center"/>
    </xf>
    <xf numFmtId="0" fontId="8" fillId="0" borderId="13" xfId="1" applyFont="1" applyBorder="1" applyAlignment="1">
      <alignment horizontal="center" vertical="top" wrapText="1"/>
    </xf>
    <xf numFmtId="165" fontId="9" fillId="0" borderId="14" xfId="2" applyNumberFormat="1" applyFont="1" applyBorder="1" applyAlignment="1">
      <alignment vertical="center"/>
    </xf>
    <xf numFmtId="0" fontId="8" fillId="0" borderId="14" xfId="1" applyFont="1" applyBorder="1" applyAlignment="1">
      <alignment horizontal="left" vertical="center" wrapText="1"/>
    </xf>
    <xf numFmtId="0" fontId="8" fillId="0" borderId="0" xfId="1" applyFont="1" applyBorder="1" applyAlignment="1">
      <alignment horizontal="left" vertical="center" wrapText="1"/>
    </xf>
    <xf numFmtId="0" fontId="8" fillId="0" borderId="15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center" vertical="top"/>
    </xf>
    <xf numFmtId="165" fontId="3" fillId="0" borderId="7" xfId="2" applyNumberFormat="1" applyFont="1" applyBorder="1" applyAlignment="1">
      <alignment horizontal="right" vertical="center"/>
    </xf>
    <xf numFmtId="165" fontId="8" fillId="0" borderId="14" xfId="2" applyNumberFormat="1" applyFont="1" applyBorder="1" applyAlignment="1">
      <alignment horizontal="right" vertical="center"/>
    </xf>
    <xf numFmtId="49" fontId="9" fillId="0" borderId="4" xfId="3" applyNumberFormat="1" applyFont="1" applyBorder="1" applyAlignment="1">
      <alignment horizontal="center" vertical="top"/>
    </xf>
    <xf numFmtId="0" fontId="8" fillId="0" borderId="6" xfId="1" applyFont="1" applyBorder="1" applyAlignment="1">
      <alignment horizontal="center" vertical="top" wrapText="1"/>
    </xf>
    <xf numFmtId="0" fontId="8" fillId="0" borderId="8" xfId="1" applyFont="1" applyBorder="1" applyAlignment="1">
      <alignment horizontal="center" vertical="top" wrapText="1"/>
    </xf>
    <xf numFmtId="0" fontId="2" fillId="0" borderId="14" xfId="1" applyFont="1" applyBorder="1"/>
    <xf numFmtId="0" fontId="7" fillId="0" borderId="0" xfId="1" applyFont="1" applyBorder="1" applyAlignment="1">
      <alignment horizontal="left" vertical="center" wrapText="1"/>
    </xf>
    <xf numFmtId="49" fontId="3" fillId="0" borderId="15" xfId="3" applyNumberFormat="1" applyFont="1" applyBorder="1" applyAlignment="1">
      <alignment horizontal="center" vertical="top"/>
    </xf>
    <xf numFmtId="0" fontId="7" fillId="0" borderId="5" xfId="1" applyFont="1" applyBorder="1" applyAlignment="1">
      <alignment horizontal="center" vertical="top"/>
    </xf>
    <xf numFmtId="0" fontId="7" fillId="0" borderId="10" xfId="1" applyFont="1" applyBorder="1" applyAlignment="1">
      <alignment horizontal="center" vertical="top"/>
    </xf>
    <xf numFmtId="0" fontId="7" fillId="0" borderId="6" xfId="1" applyFont="1" applyBorder="1" applyAlignment="1">
      <alignment horizontal="center" vertical="top"/>
    </xf>
    <xf numFmtId="0" fontId="7" fillId="0" borderId="7" xfId="1" applyFont="1" applyBorder="1" applyAlignment="1">
      <alignment horizontal="left" vertical="center" wrapText="1"/>
    </xf>
    <xf numFmtId="0" fontId="7" fillId="0" borderId="12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 wrapText="1"/>
    </xf>
    <xf numFmtId="49" fontId="3" fillId="0" borderId="8" xfId="3" applyNumberFormat="1" applyFont="1" applyBorder="1" applyAlignment="1">
      <alignment horizontal="center" vertical="top"/>
    </xf>
    <xf numFmtId="0" fontId="7" fillId="0" borderId="7" xfId="1" applyFont="1" applyBorder="1" applyAlignment="1">
      <alignment horizontal="center" vertical="top"/>
    </xf>
    <xf numFmtId="0" fontId="7" fillId="0" borderId="12" xfId="1" applyFont="1" applyBorder="1" applyAlignment="1">
      <alignment horizontal="center" vertical="top"/>
    </xf>
    <xf numFmtId="0" fontId="7" fillId="0" borderId="8" xfId="1" applyFont="1" applyBorder="1" applyAlignment="1">
      <alignment horizontal="center" vertical="top"/>
    </xf>
    <xf numFmtId="0" fontId="2" fillId="0" borderId="5" xfId="1" applyFont="1" applyBorder="1"/>
    <xf numFmtId="0" fontId="4" fillId="0" borderId="10" xfId="1" applyFont="1" applyBorder="1" applyAlignment="1">
      <alignment vertical="center"/>
    </xf>
    <xf numFmtId="0" fontId="7" fillId="0" borderId="10" xfId="1" applyFont="1" applyBorder="1" applyAlignment="1">
      <alignment horizontal="left" vertical="center" wrapText="1"/>
    </xf>
    <xf numFmtId="0" fontId="7" fillId="0" borderId="6" xfId="1" applyFont="1" applyBorder="1" applyAlignment="1">
      <alignment vertical="center"/>
    </xf>
    <xf numFmtId="49" fontId="3" fillId="0" borderId="6" xfId="3" applyNumberFormat="1" applyFont="1" applyBorder="1" applyAlignment="1">
      <alignment horizontal="center" vertical="top"/>
    </xf>
    <xf numFmtId="0" fontId="7" fillId="0" borderId="7" xfId="1" applyFont="1" applyBorder="1" applyAlignment="1">
      <alignment vertical="center" wrapText="1"/>
    </xf>
    <xf numFmtId="0" fontId="7" fillId="0" borderId="12" xfId="1" applyFont="1" applyBorder="1" applyAlignment="1">
      <alignment vertical="center" wrapText="1"/>
    </xf>
    <xf numFmtId="0" fontId="7" fillId="0" borderId="8" xfId="1" applyFont="1" applyBorder="1" applyAlignment="1">
      <alignment vertical="center" wrapText="1"/>
    </xf>
    <xf numFmtId="165" fontId="9" fillId="0" borderId="1" xfId="2" applyNumberFormat="1" applyFont="1" applyBorder="1" applyAlignment="1">
      <alignment horizontal="right" vertical="center"/>
    </xf>
    <xf numFmtId="0" fontId="9" fillId="0" borderId="3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49" fontId="3" fillId="0" borderId="9" xfId="3" applyNumberFormat="1" applyFont="1" applyBorder="1" applyAlignment="1">
      <alignment horizontal="center" vertical="top"/>
    </xf>
    <xf numFmtId="165" fontId="3" fillId="0" borderId="11" xfId="2" applyNumberFormat="1" applyFont="1" applyBorder="1" applyAlignment="1">
      <alignment horizontal="right" vertical="center"/>
    </xf>
    <xf numFmtId="0" fontId="3" fillId="0" borderId="7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49" fontId="3" fillId="0" borderId="11" xfId="3" applyNumberFormat="1" applyFont="1" applyBorder="1" applyAlignment="1">
      <alignment horizontal="center" vertical="top"/>
    </xf>
    <xf numFmtId="0" fontId="7" fillId="0" borderId="5" xfId="1" applyFont="1" applyBorder="1" applyAlignment="1">
      <alignment horizontal="left" vertical="center" wrapText="1"/>
    </xf>
    <xf numFmtId="10" fontId="7" fillId="0" borderId="10" xfId="1" applyNumberFormat="1" applyFont="1" applyBorder="1" applyAlignment="1">
      <alignment vertical="center"/>
    </xf>
    <xf numFmtId="0" fontId="4" fillId="0" borderId="6" xfId="1" applyFont="1" applyBorder="1" applyAlignment="1">
      <alignment vertical="center"/>
    </xf>
    <xf numFmtId="165" fontId="3" fillId="0" borderId="14" xfId="2" applyNumberFormat="1" applyFont="1" applyBorder="1" applyAlignment="1">
      <alignment horizontal="right" vertical="center"/>
    </xf>
    <xf numFmtId="0" fontId="7" fillId="0" borderId="14" xfId="1" applyFont="1" applyBorder="1" applyAlignment="1">
      <alignment horizontal="left" vertical="center" wrapText="1"/>
    </xf>
    <xf numFmtId="0" fontId="7" fillId="0" borderId="15" xfId="1" applyFont="1" applyBorder="1" applyAlignment="1">
      <alignment horizontal="left" vertical="center"/>
    </xf>
    <xf numFmtId="0" fontId="7" fillId="0" borderId="0" xfId="1" applyFont="1" applyBorder="1" applyAlignment="1">
      <alignment horizontal="left" vertical="center" wrapText="1"/>
    </xf>
    <xf numFmtId="6" fontId="2" fillId="0" borderId="0" xfId="1" applyNumberFormat="1" applyFont="1"/>
    <xf numFmtId="167" fontId="7" fillId="0" borderId="14" xfId="4" applyNumberFormat="1" applyFont="1" applyBorder="1" applyAlignment="1">
      <alignment horizontal="left" vertical="center"/>
    </xf>
    <xf numFmtId="0" fontId="3" fillId="0" borderId="15" xfId="1" applyFont="1" applyBorder="1" applyAlignment="1">
      <alignment horizontal="left" vertical="center"/>
    </xf>
    <xf numFmtId="165" fontId="7" fillId="0" borderId="14" xfId="2" applyNumberFormat="1" applyFont="1" applyBorder="1" applyAlignment="1">
      <alignment horizontal="right" vertical="center"/>
    </xf>
    <xf numFmtId="168" fontId="7" fillId="0" borderId="0" xfId="1" applyNumberFormat="1" applyFont="1" applyBorder="1" applyAlignment="1">
      <alignment horizontal="right" vertical="center"/>
    </xf>
    <xf numFmtId="49" fontId="3" fillId="0" borderId="15" xfId="1" applyNumberFormat="1" applyFont="1" applyBorder="1" applyAlignment="1">
      <alignment horizontal="left" vertical="center"/>
    </xf>
    <xf numFmtId="49" fontId="3" fillId="0" borderId="13" xfId="3" applyNumberFormat="1" applyFont="1" applyBorder="1" applyAlignment="1">
      <alignment horizontal="center" vertical="top"/>
    </xf>
    <xf numFmtId="0" fontId="7" fillId="0" borderId="14" xfId="1" applyFont="1" applyBorder="1" applyAlignment="1">
      <alignment horizontal="center" vertical="top"/>
    </xf>
    <xf numFmtId="0" fontId="7" fillId="0" borderId="0" xfId="1" applyFont="1" applyBorder="1" applyAlignment="1">
      <alignment horizontal="center" vertical="top"/>
    </xf>
    <xf numFmtId="0" fontId="7" fillId="0" borderId="15" xfId="1" applyFont="1" applyBorder="1" applyAlignment="1">
      <alignment horizontal="center" vertical="top"/>
    </xf>
    <xf numFmtId="165" fontId="7" fillId="0" borderId="7" xfId="2" applyNumberFormat="1" applyFont="1" applyBorder="1" applyAlignment="1">
      <alignment horizontal="right" vertical="center"/>
    </xf>
    <xf numFmtId="165" fontId="9" fillId="0" borderId="9" xfId="2" applyNumberFormat="1" applyFont="1" applyBorder="1" applyAlignment="1">
      <alignment horizontal="right" vertical="center"/>
    </xf>
    <xf numFmtId="0" fontId="9" fillId="0" borderId="2" xfId="1" applyFont="1" applyBorder="1" applyAlignment="1">
      <alignment horizontal="left" vertical="center" wrapText="1"/>
    </xf>
    <xf numFmtId="167" fontId="7" fillId="0" borderId="5" xfId="4" applyNumberFormat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165" fontId="9" fillId="0" borderId="9" xfId="2" applyNumberFormat="1" applyFont="1" applyBorder="1" applyAlignment="1">
      <alignment horizontal="center" vertical="top"/>
    </xf>
    <xf numFmtId="0" fontId="8" fillId="0" borderId="5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left" vertical="center" wrapText="1"/>
    </xf>
    <xf numFmtId="0" fontId="8" fillId="0" borderId="6" xfId="1" applyFont="1" applyBorder="1" applyAlignment="1">
      <alignment horizontal="left" vertical="center" wrapText="1"/>
    </xf>
    <xf numFmtId="49" fontId="9" fillId="0" borderId="9" xfId="3" applyNumberFormat="1" applyFont="1" applyBorder="1" applyAlignment="1">
      <alignment horizontal="center" vertical="top"/>
    </xf>
    <xf numFmtId="165" fontId="9" fillId="0" borderId="11" xfId="2" applyNumberFormat="1" applyFont="1" applyBorder="1" applyAlignment="1">
      <alignment horizontal="center" vertical="top"/>
    </xf>
    <xf numFmtId="49" fontId="9" fillId="0" borderId="11" xfId="3" applyNumberFormat="1" applyFont="1" applyBorder="1" applyAlignment="1">
      <alignment horizontal="center" vertical="top"/>
    </xf>
    <xf numFmtId="165" fontId="9" fillId="0" borderId="9" xfId="2" applyNumberFormat="1" applyFont="1" applyBorder="1" applyAlignment="1">
      <alignment horizontal="center" vertical="center"/>
    </xf>
    <xf numFmtId="0" fontId="3" fillId="0" borderId="10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center" vertical="top"/>
    </xf>
    <xf numFmtId="165" fontId="3" fillId="0" borderId="13" xfId="2" applyNumberFormat="1" applyFont="1" applyBorder="1" applyAlignment="1">
      <alignment horizontal="right" vertical="center"/>
    </xf>
    <xf numFmtId="0" fontId="3" fillId="0" borderId="7" xfId="1" applyFont="1" applyBorder="1" applyAlignment="1">
      <alignment horizontal="left" vertical="center" wrapText="1"/>
    </xf>
    <xf numFmtId="0" fontId="7" fillId="0" borderId="13" xfId="1" applyFont="1" applyBorder="1" applyAlignment="1">
      <alignment horizontal="center" vertical="top"/>
    </xf>
    <xf numFmtId="165" fontId="4" fillId="0" borderId="9" xfId="2" applyNumberFormat="1" applyFont="1" applyBorder="1" applyAlignment="1">
      <alignment vertical="center"/>
    </xf>
    <xf numFmtId="0" fontId="3" fillId="0" borderId="0" xfId="1" applyFont="1" applyBorder="1" applyAlignment="1">
      <alignment horizontal="left" vertical="center" wrapText="1"/>
    </xf>
    <xf numFmtId="0" fontId="3" fillId="0" borderId="15" xfId="1" applyFont="1" applyBorder="1" applyAlignment="1">
      <alignment horizontal="left" vertical="center" wrapText="1"/>
    </xf>
    <xf numFmtId="0" fontId="3" fillId="0" borderId="14" xfId="1" applyFont="1" applyBorder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3" fillId="0" borderId="15" xfId="1" applyFont="1" applyBorder="1" applyAlignment="1">
      <alignment horizontal="left" vertical="center"/>
    </xf>
    <xf numFmtId="165" fontId="4" fillId="0" borderId="5" xfId="2" applyNumberFormat="1" applyFont="1" applyBorder="1" applyAlignment="1">
      <alignment vertical="center"/>
    </xf>
    <xf numFmtId="168" fontId="7" fillId="0" borderId="5" xfId="1" applyNumberFormat="1" applyFont="1" applyBorder="1" applyAlignment="1">
      <alignment horizontal="right" vertical="center"/>
    </xf>
    <xf numFmtId="168" fontId="7" fillId="0" borderId="10" xfId="1" applyNumberFormat="1" applyFont="1" applyBorder="1" applyAlignment="1">
      <alignment horizontal="right" vertical="center"/>
    </xf>
    <xf numFmtId="0" fontId="3" fillId="0" borderId="6" xfId="1" applyFont="1" applyBorder="1" applyAlignment="1">
      <alignment horizontal="left" vertical="center" wrapText="1"/>
    </xf>
    <xf numFmtId="165" fontId="4" fillId="0" borderId="14" xfId="2" applyNumberFormat="1" applyFont="1" applyBorder="1" applyAlignment="1">
      <alignment vertical="center"/>
    </xf>
    <xf numFmtId="168" fontId="7" fillId="0" borderId="14" xfId="1" applyNumberFormat="1" applyFont="1" applyBorder="1" applyAlignment="1">
      <alignment horizontal="right" vertical="center"/>
    </xf>
    <xf numFmtId="0" fontId="3" fillId="0" borderId="14" xfId="1" applyFont="1" applyBorder="1" applyAlignment="1">
      <alignment horizontal="left" vertical="center" wrapText="1"/>
    </xf>
    <xf numFmtId="168" fontId="2" fillId="0" borderId="0" xfId="1" applyNumberFormat="1" applyFont="1"/>
    <xf numFmtId="3" fontId="8" fillId="0" borderId="0" xfId="1" applyNumberFormat="1" applyFont="1" applyBorder="1"/>
    <xf numFmtId="49" fontId="9" fillId="0" borderId="8" xfId="3" applyNumberFormat="1" applyFont="1" applyBorder="1" applyAlignment="1">
      <alignment horizontal="center" vertical="top"/>
    </xf>
    <xf numFmtId="0" fontId="8" fillId="0" borderId="2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top"/>
    </xf>
    <xf numFmtId="0" fontId="9" fillId="0" borderId="9" xfId="1" applyFont="1" applyBorder="1" applyAlignment="1">
      <alignment horizontal="center" vertical="top"/>
    </xf>
    <xf numFmtId="0" fontId="8" fillId="0" borderId="10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top"/>
    </xf>
    <xf numFmtId="0" fontId="8" fillId="0" borderId="12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165" fontId="9" fillId="0" borderId="5" xfId="2" applyNumberFormat="1" applyFont="1" applyBorder="1" applyAlignment="1">
      <alignment horizontal="center" vertical="center"/>
    </xf>
    <xf numFmtId="0" fontId="1" fillId="0" borderId="10" xfId="1" applyFont="1" applyBorder="1" applyAlignment="1">
      <alignment vertical="center"/>
    </xf>
    <xf numFmtId="0" fontId="3" fillId="0" borderId="9" xfId="1" applyFont="1" applyBorder="1" applyAlignment="1">
      <alignment horizontal="center" vertical="top" wrapText="1"/>
    </xf>
    <xf numFmtId="0" fontId="8" fillId="0" borderId="5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top" wrapText="1"/>
    </xf>
    <xf numFmtId="0" fontId="8" fillId="0" borderId="7" xfId="1" applyFont="1" applyBorder="1" applyAlignment="1">
      <alignment horizontal="center" vertical="center"/>
    </xf>
    <xf numFmtId="0" fontId="4" fillId="0" borderId="5" xfId="1" applyFont="1" applyBorder="1" applyAlignment="1">
      <alignment vertical="center"/>
    </xf>
    <xf numFmtId="0" fontId="7" fillId="0" borderId="6" xfId="1" applyFont="1" applyBorder="1" applyAlignment="1">
      <alignment horizontal="left" vertical="center"/>
    </xf>
    <xf numFmtId="0" fontId="3" fillId="0" borderId="10" xfId="1" applyFont="1" applyBorder="1" applyAlignment="1">
      <alignment vertical="center"/>
    </xf>
    <xf numFmtId="0" fontId="9" fillId="0" borderId="10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9" xfId="1" applyFont="1" applyBorder="1" applyAlignment="1">
      <alignment horizontal="center" vertical="top"/>
    </xf>
    <xf numFmtId="0" fontId="4" fillId="0" borderId="5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top"/>
    </xf>
    <xf numFmtId="0" fontId="4" fillId="0" borderId="7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7" fillId="0" borderId="0" xfId="1" applyFont="1" applyBorder="1" applyAlignment="1">
      <alignment horizontal="left" wrapText="1"/>
    </xf>
    <xf numFmtId="0" fontId="2" fillId="0" borderId="5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12" xfId="1" applyFont="1" applyBorder="1"/>
    <xf numFmtId="0" fontId="3" fillId="0" borderId="12" xfId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49" fontId="3" fillId="0" borderId="1" xfId="3" applyNumberFormat="1" applyFont="1" applyBorder="1" applyAlignment="1">
      <alignment horizontal="center" vertical="center"/>
    </xf>
    <xf numFmtId="0" fontId="7" fillId="0" borderId="0" xfId="1" applyFont="1" applyBorder="1"/>
    <xf numFmtId="165" fontId="9" fillId="0" borderId="14" xfId="2" applyNumberFormat="1" applyFont="1" applyBorder="1" applyAlignment="1">
      <alignment horizontal="right" vertical="center"/>
    </xf>
    <xf numFmtId="0" fontId="7" fillId="0" borderId="10" xfId="1" applyFont="1" applyBorder="1" applyAlignment="1">
      <alignment horizontal="left" vertical="center"/>
    </xf>
    <xf numFmtId="165" fontId="8" fillId="0" borderId="1" xfId="2" applyNumberFormat="1" applyFont="1" applyBorder="1" applyAlignment="1">
      <alignment horizontal="right" vertical="center"/>
    </xf>
    <xf numFmtId="49" fontId="9" fillId="0" borderId="1" xfId="3" applyNumberFormat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49" fontId="9" fillId="0" borderId="4" xfId="3" applyNumberFormat="1" applyFont="1" applyBorder="1" applyAlignment="1">
      <alignment horizontal="center" vertical="center"/>
    </xf>
    <xf numFmtId="49" fontId="9" fillId="0" borderId="2" xfId="3" applyNumberFormat="1" applyFont="1" applyBorder="1" applyAlignment="1">
      <alignment horizontal="left" vertical="center"/>
    </xf>
    <xf numFmtId="49" fontId="9" fillId="0" borderId="3" xfId="3" applyNumberFormat="1" applyFont="1" applyBorder="1" applyAlignment="1">
      <alignment horizontal="left" vertical="center"/>
    </xf>
    <xf numFmtId="49" fontId="9" fillId="0" borderId="4" xfId="3" applyNumberFormat="1" applyFont="1" applyBorder="1" applyAlignment="1">
      <alignment horizontal="left" vertical="center"/>
    </xf>
    <xf numFmtId="0" fontId="7" fillId="0" borderId="1" xfId="1" applyFont="1" applyBorder="1" applyAlignment="1">
      <alignment vertical="center"/>
    </xf>
    <xf numFmtId="0" fontId="8" fillId="0" borderId="2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  <xf numFmtId="0" fontId="2" fillId="0" borderId="0" xfId="1" applyFont="1" applyAlignment="1">
      <alignment horizontal="center" vertical="top"/>
    </xf>
    <xf numFmtId="165" fontId="3" fillId="0" borderId="0" xfId="2" applyNumberFormat="1" applyFont="1" applyBorder="1" applyAlignment="1">
      <alignment horizontal="center" vertical="top"/>
    </xf>
    <xf numFmtId="165" fontId="8" fillId="0" borderId="9" xfId="2" applyNumberFormat="1" applyFont="1" applyBorder="1" applyAlignment="1">
      <alignment horizontal="center" vertical="top" wrapText="1"/>
    </xf>
    <xf numFmtId="0" fontId="9" fillId="0" borderId="5" xfId="1" applyFont="1" applyBorder="1" applyAlignment="1">
      <alignment horizontal="center" vertical="top" wrapText="1"/>
    </xf>
    <xf numFmtId="0" fontId="9" fillId="0" borderId="10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center" vertical="top" wrapText="1"/>
    </xf>
    <xf numFmtId="0" fontId="9" fillId="0" borderId="9" xfId="1" applyFont="1" applyBorder="1" applyAlignment="1">
      <alignment horizontal="center" vertical="top" wrapText="1"/>
    </xf>
    <xf numFmtId="0" fontId="5" fillId="0" borderId="9" xfId="1" applyFont="1" applyBorder="1" applyAlignment="1">
      <alignment horizontal="center" vertical="center"/>
    </xf>
    <xf numFmtId="165" fontId="8" fillId="0" borderId="13" xfId="2" applyNumberFormat="1" applyFont="1" applyBorder="1" applyAlignment="1">
      <alignment horizontal="center" vertical="top" wrapText="1"/>
    </xf>
    <xf numFmtId="0" fontId="9" fillId="0" borderId="14" xfId="1" applyFont="1" applyBorder="1" applyAlignment="1">
      <alignment horizontal="center" vertical="top" wrapText="1"/>
    </xf>
    <xf numFmtId="0" fontId="9" fillId="0" borderId="0" xfId="1" applyFont="1" applyBorder="1" applyAlignment="1">
      <alignment horizontal="center" vertical="top" wrapText="1"/>
    </xf>
    <xf numFmtId="0" fontId="9" fillId="0" borderId="15" xfId="1" applyFont="1" applyBorder="1" applyAlignment="1">
      <alignment horizontal="center" vertical="top" wrapText="1"/>
    </xf>
    <xf numFmtId="0" fontId="9" fillId="0" borderId="13" xfId="1" applyFont="1" applyBorder="1" applyAlignment="1">
      <alignment horizontal="center" vertical="top" wrapText="1"/>
    </xf>
    <xf numFmtId="0" fontId="5" fillId="0" borderId="13" xfId="1" applyFont="1" applyBorder="1" applyAlignment="1">
      <alignment horizontal="center" vertical="center"/>
    </xf>
    <xf numFmtId="165" fontId="8" fillId="0" borderId="11" xfId="2" applyNumberFormat="1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top" wrapText="1"/>
    </xf>
    <xf numFmtId="0" fontId="9" fillId="0" borderId="12" xfId="1" applyFont="1" applyBorder="1" applyAlignment="1">
      <alignment horizontal="center" vertical="top" wrapText="1"/>
    </xf>
    <xf numFmtId="0" fontId="9" fillId="0" borderId="8" xfId="1" applyFont="1" applyBorder="1" applyAlignment="1">
      <alignment horizontal="center" vertical="top" wrapText="1"/>
    </xf>
    <xf numFmtId="0" fontId="9" fillId="0" borderId="11" xfId="1" applyFont="1" applyBorder="1" applyAlignment="1">
      <alignment horizontal="center" vertical="top" wrapText="1"/>
    </xf>
    <xf numFmtId="165" fontId="11" fillId="0" borderId="1" xfId="2" applyNumberFormat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1" fillId="0" borderId="0" xfId="1" applyFont="1" applyAlignment="1">
      <alignment vertical="center" wrapText="1"/>
    </xf>
    <xf numFmtId="0" fontId="10" fillId="0" borderId="0" xfId="1" applyFont="1" applyAlignment="1">
      <alignment horizontal="center" vertical="center" wrapText="1"/>
    </xf>
    <xf numFmtId="165" fontId="9" fillId="0" borderId="0" xfId="2" applyNumberFormat="1" applyFont="1" applyBorder="1"/>
    <xf numFmtId="0" fontId="9" fillId="0" borderId="0" xfId="1" applyFont="1" applyAlignment="1">
      <alignment vertical="center" wrapText="1"/>
    </xf>
    <xf numFmtId="0" fontId="2" fillId="0" borderId="0" xfId="5" applyFont="1" applyAlignment="1">
      <alignment horizontal="left"/>
    </xf>
    <xf numFmtId="0" fontId="2" fillId="0" borderId="0" xfId="5" applyFont="1" applyAlignment="1">
      <alignment horizontal="center"/>
    </xf>
    <xf numFmtId="0" fontId="9" fillId="0" borderId="0" xfId="1" applyFont="1" applyAlignment="1">
      <alignment horizontal="center" vertical="center"/>
    </xf>
    <xf numFmtId="165" fontId="7" fillId="0" borderId="0" xfId="2" applyNumberFormat="1" applyFont="1" applyBorder="1" applyAlignment="1">
      <alignment horizontal="right" vertical="top"/>
    </xf>
    <xf numFmtId="165" fontId="9" fillId="0" borderId="0" xfId="2" applyNumberFormat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top"/>
    </xf>
    <xf numFmtId="0" fontId="9" fillId="0" borderId="0" xfId="1" applyFont="1" applyAlignment="1">
      <alignment horizontal="center" vertical="top"/>
    </xf>
  </cellXfs>
  <cellStyles count="6">
    <cellStyle name="Ezres 2" xfId="2" xr:uid="{5AF7623A-9BF0-4C40-88A6-95353C97A644}"/>
    <cellStyle name="Normál" xfId="0" builtinId="0"/>
    <cellStyle name="Normál 2" xfId="1" xr:uid="{66E89148-BA7E-443E-81FA-480D410C0B16}"/>
    <cellStyle name="Normál_2010. 04. 20." xfId="3" xr:uid="{E45442A9-8484-4FC5-A639-BC8C0B462F2D}"/>
    <cellStyle name="Normál_2010. 04. 20. 2" xfId="5" xr:uid="{DD0FE2C4-B46D-4C4C-815F-BAF6ED6F260C}"/>
    <cellStyle name="Pénznem_Csabr test 2005 költségvetés laczaúj" xfId="4" xr:uid="{47C9405A-02A0-4359-9609-BCD3589C41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4A099-283A-4CC2-9167-8D2FA0A608A8}">
  <sheetPr>
    <tabColor indexed="32"/>
  </sheetPr>
  <dimension ref="A1:IT111"/>
  <sheetViews>
    <sheetView tabSelected="1" view="pageBreakPreview" zoomScale="85" zoomScaleNormal="100" zoomScaleSheetLayoutView="85" workbookViewId="0">
      <selection activeCell="A2" sqref="A2:M2"/>
    </sheetView>
  </sheetViews>
  <sheetFormatPr defaultRowHeight="15.75" x14ac:dyDescent="0.2"/>
  <cols>
    <col min="1" max="1" width="4.42578125" style="5" customWidth="1"/>
    <col min="2" max="2" width="9.7109375" style="4" customWidth="1"/>
    <col min="3" max="3" width="14.7109375" style="4" customWidth="1"/>
    <col min="4" max="4" width="4.85546875" style="4" customWidth="1"/>
    <col min="5" max="5" width="5.42578125" style="4" customWidth="1"/>
    <col min="6" max="6" width="5.140625" style="4" customWidth="1"/>
    <col min="7" max="7" width="6.28515625" style="4" customWidth="1"/>
    <col min="8" max="8" width="4.28515625" style="4" customWidth="1"/>
    <col min="9" max="9" width="34.28515625" style="4" customWidth="1"/>
    <col min="10" max="10" width="15.42578125" style="4" customWidth="1"/>
    <col min="11" max="11" width="15.28515625" style="4" bestFit="1" customWidth="1"/>
    <col min="12" max="12" width="18" style="3" customWidth="1"/>
    <col min="13" max="13" width="18" style="1" customWidth="1"/>
    <col min="14" max="14" width="18" style="1" hidden="1" customWidth="1"/>
    <col min="15" max="15" width="18" style="1" customWidth="1"/>
    <col min="16" max="16" width="19.7109375" style="2" hidden="1" customWidth="1"/>
    <col min="17" max="17" width="16.140625" style="1" bestFit="1" customWidth="1"/>
    <col min="18" max="18" width="10.85546875" style="1" bestFit="1" customWidth="1"/>
    <col min="19" max="16384" width="9.140625" style="1"/>
  </cols>
  <sheetData>
    <row r="1" spans="1:16" x14ac:dyDescent="0.2">
      <c r="A1" s="263" t="s">
        <v>105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2"/>
    </row>
    <row r="2" spans="1:16" x14ac:dyDescent="0.2">
      <c r="A2" s="261" t="s">
        <v>104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57"/>
    </row>
    <row r="3" spans="1:16" x14ac:dyDescent="0.2">
      <c r="A3" s="263" t="s">
        <v>103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2"/>
    </row>
    <row r="4" spans="1:16" x14ac:dyDescent="0.2">
      <c r="A4" s="261" t="s">
        <v>102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57"/>
    </row>
    <row r="5" spans="1:16" x14ac:dyDescent="0.2">
      <c r="A5" s="261" t="s">
        <v>101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57"/>
    </row>
    <row r="6" spans="1:16" x14ac:dyDescent="0.2">
      <c r="A6" s="260"/>
      <c r="B6" s="257"/>
      <c r="C6" s="257"/>
      <c r="D6" s="257"/>
      <c r="E6" s="257"/>
      <c r="F6" s="257"/>
      <c r="G6" s="257"/>
      <c r="H6" s="257"/>
      <c r="I6" s="257"/>
      <c r="J6" s="257"/>
      <c r="K6" s="257"/>
      <c r="L6" s="259"/>
    </row>
    <row r="7" spans="1:16" x14ac:dyDescent="0.2">
      <c r="A7" s="256" t="s">
        <v>100</v>
      </c>
      <c r="B7" s="255" t="s">
        <v>99</v>
      </c>
      <c r="C7" s="257"/>
      <c r="D7" s="257"/>
      <c r="E7" s="257"/>
      <c r="F7" s="257"/>
      <c r="G7" s="257"/>
      <c r="H7" s="257"/>
      <c r="I7" s="257"/>
      <c r="J7" s="257"/>
      <c r="K7" s="257"/>
      <c r="L7" s="258" t="s">
        <v>98</v>
      </c>
    </row>
    <row r="8" spans="1:16" x14ac:dyDescent="0.2">
      <c r="A8" s="256" t="s">
        <v>97</v>
      </c>
      <c r="B8" s="255" t="s">
        <v>96</v>
      </c>
      <c r="C8" s="257"/>
      <c r="D8" s="257"/>
      <c r="E8" s="257"/>
      <c r="F8" s="257"/>
      <c r="G8" s="257"/>
      <c r="H8" s="257"/>
      <c r="I8" s="257"/>
      <c r="J8" s="257"/>
      <c r="K8" s="257"/>
    </row>
    <row r="9" spans="1:16" hidden="1" x14ac:dyDescent="0.25">
      <c r="A9" s="256" t="s">
        <v>95</v>
      </c>
      <c r="B9" s="255" t="s">
        <v>94</v>
      </c>
      <c r="C9" s="254"/>
      <c r="D9" s="254"/>
      <c r="E9" s="254"/>
      <c r="F9" s="254"/>
      <c r="G9" s="254"/>
      <c r="H9" s="254"/>
      <c r="I9" s="254"/>
      <c r="J9" s="254"/>
      <c r="K9" s="254"/>
      <c r="L9" s="253"/>
    </row>
    <row r="10" spans="1:16" x14ac:dyDescent="0.2">
      <c r="B10" s="252"/>
      <c r="C10" s="251"/>
      <c r="D10" s="251"/>
      <c r="E10" s="251"/>
      <c r="F10" s="251"/>
      <c r="G10" s="251"/>
      <c r="H10" s="251"/>
      <c r="I10" s="251"/>
      <c r="J10" s="251"/>
      <c r="K10" s="251"/>
    </row>
    <row r="11" spans="1:16" ht="14.45" customHeight="1" x14ac:dyDescent="0.2">
      <c r="A11" s="250"/>
      <c r="B11" s="249" t="s">
        <v>93</v>
      </c>
      <c r="C11" s="249" t="s">
        <v>92</v>
      </c>
      <c r="D11" s="248" t="s">
        <v>91</v>
      </c>
      <c r="E11" s="247"/>
      <c r="F11" s="247"/>
      <c r="G11" s="247"/>
      <c r="H11" s="247"/>
      <c r="I11" s="247"/>
      <c r="J11" s="247"/>
      <c r="K11" s="246"/>
      <c r="L11" s="245" t="s">
        <v>90</v>
      </c>
      <c r="M11" s="245" t="s">
        <v>90</v>
      </c>
      <c r="N11" s="245" t="s">
        <v>89</v>
      </c>
    </row>
    <row r="12" spans="1:16" s="226" customFormat="1" ht="17.25" customHeight="1" x14ac:dyDescent="0.25">
      <c r="A12" s="239"/>
      <c r="B12" s="75" t="s">
        <v>88</v>
      </c>
      <c r="C12" s="244" t="s">
        <v>87</v>
      </c>
      <c r="D12" s="243" t="s">
        <v>86</v>
      </c>
      <c r="E12" s="242"/>
      <c r="F12" s="242"/>
      <c r="G12" s="242"/>
      <c r="H12" s="242"/>
      <c r="I12" s="242"/>
      <c r="J12" s="242"/>
      <c r="K12" s="241"/>
      <c r="L12" s="240" t="s">
        <v>85</v>
      </c>
      <c r="M12" s="240" t="s">
        <v>84</v>
      </c>
      <c r="N12" s="240" t="s">
        <v>83</v>
      </c>
      <c r="P12" s="227"/>
    </row>
    <row r="13" spans="1:16" s="226" customFormat="1" ht="17.25" customHeight="1" x14ac:dyDescent="0.25">
      <c r="A13" s="239"/>
      <c r="B13" s="83"/>
      <c r="C13" s="238"/>
      <c r="D13" s="237"/>
      <c r="E13" s="236"/>
      <c r="F13" s="236"/>
      <c r="G13" s="236"/>
      <c r="H13" s="236"/>
      <c r="I13" s="236"/>
      <c r="J13" s="236"/>
      <c r="K13" s="235"/>
      <c r="L13" s="234"/>
      <c r="M13" s="234"/>
      <c r="N13" s="234"/>
      <c r="P13" s="227"/>
    </row>
    <row r="14" spans="1:16" s="226" customFormat="1" ht="17.25" customHeight="1" x14ac:dyDescent="0.25">
      <c r="A14" s="233"/>
      <c r="B14" s="69"/>
      <c r="C14" s="232"/>
      <c r="D14" s="231"/>
      <c r="E14" s="230"/>
      <c r="F14" s="230"/>
      <c r="G14" s="230"/>
      <c r="H14" s="230"/>
      <c r="I14" s="230"/>
      <c r="J14" s="230"/>
      <c r="K14" s="229"/>
      <c r="L14" s="228"/>
      <c r="M14" s="228"/>
      <c r="N14" s="228"/>
      <c r="P14" s="227">
        <v>2017</v>
      </c>
    </row>
    <row r="15" spans="1:16" ht="20.25" customHeight="1" x14ac:dyDescent="0.2">
      <c r="A15" s="64">
        <v>1</v>
      </c>
      <c r="B15" s="225" t="s">
        <v>82</v>
      </c>
      <c r="C15" s="224"/>
      <c r="D15" s="224"/>
      <c r="E15" s="224"/>
      <c r="F15" s="224"/>
      <c r="G15" s="224"/>
      <c r="H15" s="224"/>
      <c r="I15" s="224"/>
      <c r="J15" s="224"/>
      <c r="K15" s="223"/>
      <c r="L15" s="17">
        <f>L16</f>
        <v>231424</v>
      </c>
      <c r="M15" s="17">
        <f>M16</f>
        <v>261879</v>
      </c>
      <c r="N15" s="17">
        <f>N16</f>
        <v>0</v>
      </c>
      <c r="P15" s="2">
        <f>P16</f>
        <v>231424030.19999999</v>
      </c>
    </row>
    <row r="16" spans="1:16" ht="18" customHeight="1" x14ac:dyDescent="0.2">
      <c r="A16" s="42">
        <v>2</v>
      </c>
      <c r="B16" s="222"/>
      <c r="C16" s="221" t="s">
        <v>81</v>
      </c>
      <c r="D16" s="220"/>
      <c r="E16" s="220"/>
      <c r="F16" s="220"/>
      <c r="G16" s="220"/>
      <c r="H16" s="220"/>
      <c r="I16" s="220"/>
      <c r="J16" s="220"/>
      <c r="K16" s="219"/>
      <c r="L16" s="17">
        <f>SUM(L17,L40,L50,L80,L86,L88,L97)</f>
        <v>231424</v>
      </c>
      <c r="M16" s="17">
        <f>SUM(M17,M40,M50,M80,M86,M88,M97)</f>
        <v>261879</v>
      </c>
      <c r="N16" s="17">
        <f>SUM(N17,N40,N50,N80,N86,N88,N97)</f>
        <v>0</v>
      </c>
      <c r="P16" s="2">
        <f>SUM(P17,P40,P50,P80,P86,P88,P97)</f>
        <v>231424030.19999999</v>
      </c>
    </row>
    <row r="17" spans="1:16" ht="18" customHeight="1" x14ac:dyDescent="0.2">
      <c r="A17" s="42">
        <v>3</v>
      </c>
      <c r="B17" s="177"/>
      <c r="C17" s="176"/>
      <c r="D17" s="218" t="s">
        <v>39</v>
      </c>
      <c r="E17" s="62" t="s">
        <v>80</v>
      </c>
      <c r="F17" s="61"/>
      <c r="G17" s="61"/>
      <c r="H17" s="61"/>
      <c r="I17" s="61"/>
      <c r="J17" s="61"/>
      <c r="K17" s="60"/>
      <c r="L17" s="215">
        <f>SUM(L36,L18,L38)</f>
        <v>82157</v>
      </c>
      <c r="M17" s="215">
        <f>SUM(M36,M18,M38)</f>
        <v>83157</v>
      </c>
      <c r="N17" s="215">
        <f>SUM(N36,N18)</f>
        <v>0</v>
      </c>
      <c r="P17" s="2">
        <f>SUM(P36,P18)</f>
        <v>82156596</v>
      </c>
    </row>
    <row r="18" spans="1:16" ht="18" customHeight="1" x14ac:dyDescent="0.2">
      <c r="A18" s="178">
        <v>4</v>
      </c>
      <c r="B18" s="177"/>
      <c r="C18" s="217"/>
      <c r="D18" s="176"/>
      <c r="E18" s="216" t="s">
        <v>39</v>
      </c>
      <c r="F18" s="62" t="s">
        <v>79</v>
      </c>
      <c r="G18" s="61"/>
      <c r="H18" s="61"/>
      <c r="I18" s="61"/>
      <c r="J18" s="61"/>
      <c r="K18" s="61"/>
      <c r="L18" s="215">
        <f>SUM(L19,L21,L30,,L32,L34)</f>
        <v>81995</v>
      </c>
      <c r="M18" s="215">
        <f>SUM(M19,M21,M30,,M32,M34)</f>
        <v>81995</v>
      </c>
      <c r="N18" s="215">
        <f>SUM(N19,N21,N30,,N32,N34)</f>
        <v>0</v>
      </c>
      <c r="P18" s="2">
        <f>SUM(P19,P21,P30,,P32,P34)</f>
        <v>81994290</v>
      </c>
    </row>
    <row r="19" spans="1:16" ht="18" customHeight="1" x14ac:dyDescent="0.2">
      <c r="A19" s="33">
        <v>5</v>
      </c>
      <c r="B19" s="184"/>
      <c r="C19" s="183"/>
      <c r="D19" s="183"/>
      <c r="E19" s="190"/>
      <c r="F19" s="123" t="s">
        <v>39</v>
      </c>
      <c r="G19" s="37" t="s">
        <v>78</v>
      </c>
      <c r="H19" s="36"/>
      <c r="I19" s="36"/>
      <c r="J19" s="36"/>
      <c r="K19" s="158"/>
      <c r="L19" s="89">
        <v>53128</v>
      </c>
      <c r="M19" s="89">
        <v>53128</v>
      </c>
      <c r="N19" s="89"/>
      <c r="P19" s="2">
        <f>J20</f>
        <v>53128000</v>
      </c>
    </row>
    <row r="20" spans="1:16" ht="18" customHeight="1" x14ac:dyDescent="0.25">
      <c r="A20" s="24"/>
      <c r="B20" s="181"/>
      <c r="C20" s="180"/>
      <c r="D20" s="180"/>
      <c r="E20" s="188"/>
      <c r="F20" s="118"/>
      <c r="G20" s="192" t="s">
        <v>77</v>
      </c>
      <c r="H20" s="214"/>
      <c r="I20" s="108"/>
      <c r="J20" s="168">
        <f>11.6*4580000</f>
        <v>53128000</v>
      </c>
      <c r="K20" s="191"/>
      <c r="L20" s="213"/>
      <c r="M20" s="213"/>
      <c r="N20" s="213"/>
      <c r="O20" s="212"/>
    </row>
    <row r="21" spans="1:16" ht="18" customHeight="1" x14ac:dyDescent="0.2">
      <c r="A21" s="178">
        <v>6</v>
      </c>
      <c r="B21" s="52"/>
      <c r="C21" s="51"/>
      <c r="D21" s="51"/>
      <c r="E21" s="50"/>
      <c r="F21" s="211" t="s">
        <v>31</v>
      </c>
      <c r="G21" s="11" t="s">
        <v>76</v>
      </c>
      <c r="H21" s="10"/>
      <c r="I21" s="10"/>
      <c r="J21" s="10"/>
      <c r="K21" s="9"/>
      <c r="L21" s="119">
        <f>SUM(L22,L24,L28,L26)</f>
        <v>19076</v>
      </c>
      <c r="M21" s="119">
        <f>SUM(M22,M24,M28,M26)</f>
        <v>19076</v>
      </c>
      <c r="N21" s="119">
        <f>SUM(N22,N24,N28,N26)</f>
        <v>0</v>
      </c>
      <c r="P21" s="2">
        <f>SUM(P22,P24,P28,P26)</f>
        <v>19076140</v>
      </c>
    </row>
    <row r="22" spans="1:16" ht="18" customHeight="1" x14ac:dyDescent="0.2">
      <c r="A22" s="33">
        <v>7</v>
      </c>
      <c r="B22" s="203"/>
      <c r="C22" s="202"/>
      <c r="D22" s="202"/>
      <c r="E22" s="202"/>
      <c r="F22" s="201"/>
      <c r="G22" s="200">
        <v>1</v>
      </c>
      <c r="H22" s="37" t="s">
        <v>75</v>
      </c>
      <c r="I22" s="36"/>
      <c r="J22" s="36"/>
      <c r="K22" s="158"/>
      <c r="L22" s="119">
        <v>5724</v>
      </c>
      <c r="M22" s="119">
        <v>5724</v>
      </c>
      <c r="N22" s="119"/>
      <c r="P22" s="2">
        <f>J23</f>
        <v>5724410</v>
      </c>
    </row>
    <row r="23" spans="1:16" ht="18" customHeight="1" x14ac:dyDescent="0.2">
      <c r="A23" s="24"/>
      <c r="B23" s="199"/>
      <c r="C23" s="198"/>
      <c r="D23" s="198"/>
      <c r="E23" s="198"/>
      <c r="F23" s="197"/>
      <c r="G23" s="196"/>
      <c r="H23" s="195" t="s">
        <v>74</v>
      </c>
      <c r="I23" s="194"/>
      <c r="J23" s="168">
        <f>256.7*22300</f>
        <v>5724410</v>
      </c>
      <c r="K23" s="193"/>
      <c r="L23" s="142"/>
      <c r="M23" s="142"/>
      <c r="N23" s="142"/>
    </row>
    <row r="24" spans="1:16" ht="18" customHeight="1" x14ac:dyDescent="0.2">
      <c r="A24" s="33">
        <v>8</v>
      </c>
      <c r="B24" s="203"/>
      <c r="C24" s="202"/>
      <c r="D24" s="202"/>
      <c r="E24" s="202"/>
      <c r="F24" s="201"/>
      <c r="G24" s="200">
        <v>2</v>
      </c>
      <c r="H24" s="37" t="s">
        <v>73</v>
      </c>
      <c r="I24" s="36"/>
      <c r="J24" s="36"/>
      <c r="K24" s="158"/>
      <c r="L24" s="119">
        <v>7136</v>
      </c>
      <c r="M24" s="119">
        <v>7136</v>
      </c>
      <c r="N24" s="119"/>
      <c r="P24" s="2">
        <f>J25</f>
        <v>7136000</v>
      </c>
    </row>
    <row r="25" spans="1:16" ht="18" customHeight="1" x14ac:dyDescent="0.2">
      <c r="A25" s="24"/>
      <c r="B25" s="199"/>
      <c r="C25" s="198"/>
      <c r="D25" s="198"/>
      <c r="E25" s="198"/>
      <c r="F25" s="197"/>
      <c r="G25" s="196"/>
      <c r="H25" s="195" t="s">
        <v>72</v>
      </c>
      <c r="I25" s="194"/>
      <c r="J25" s="168">
        <f>22.3*320000</f>
        <v>7136000</v>
      </c>
      <c r="K25" s="193"/>
      <c r="L25" s="142"/>
      <c r="M25" s="142"/>
      <c r="N25" s="142"/>
    </row>
    <row r="26" spans="1:16" ht="18" customHeight="1" x14ac:dyDescent="0.25">
      <c r="A26" s="33">
        <v>9</v>
      </c>
      <c r="B26" s="203"/>
      <c r="C26" s="202"/>
      <c r="D26" s="202"/>
      <c r="E26" s="202"/>
      <c r="F26" s="201"/>
      <c r="G26" s="200">
        <v>3</v>
      </c>
      <c r="H26" s="210" t="s">
        <v>71</v>
      </c>
      <c r="I26" s="209"/>
      <c r="J26" s="208"/>
      <c r="K26" s="207"/>
      <c r="L26" s="89">
        <v>489</v>
      </c>
      <c r="M26" s="89">
        <v>489</v>
      </c>
      <c r="N26" s="89"/>
      <c r="O26" s="204"/>
      <c r="P26" s="2">
        <f>J27</f>
        <v>488520</v>
      </c>
    </row>
    <row r="27" spans="1:16" ht="18" customHeight="1" x14ac:dyDescent="0.25">
      <c r="A27" s="24"/>
      <c r="B27" s="199"/>
      <c r="C27" s="198"/>
      <c r="D27" s="198"/>
      <c r="E27" s="198"/>
      <c r="F27" s="197"/>
      <c r="G27" s="196"/>
      <c r="H27" s="206" t="s">
        <v>70</v>
      </c>
      <c r="I27" s="193"/>
      <c r="J27" s="168">
        <f>7080*69</f>
        <v>488520</v>
      </c>
      <c r="K27" s="205"/>
      <c r="L27" s="18"/>
      <c r="M27" s="18"/>
      <c r="N27" s="18"/>
      <c r="O27" s="204"/>
    </row>
    <row r="28" spans="1:16" ht="18" customHeight="1" x14ac:dyDescent="0.2">
      <c r="A28" s="33">
        <v>10</v>
      </c>
      <c r="B28" s="203"/>
      <c r="C28" s="202"/>
      <c r="D28" s="202"/>
      <c r="E28" s="202"/>
      <c r="F28" s="201"/>
      <c r="G28" s="200">
        <v>4</v>
      </c>
      <c r="H28" s="37" t="s">
        <v>69</v>
      </c>
      <c r="I28" s="36"/>
      <c r="J28" s="36"/>
      <c r="K28" s="158"/>
      <c r="L28" s="119">
        <v>5727</v>
      </c>
      <c r="M28" s="119">
        <v>5727</v>
      </c>
      <c r="N28" s="119"/>
      <c r="P28" s="2">
        <f>J29</f>
        <v>5727210</v>
      </c>
    </row>
    <row r="29" spans="1:16" ht="18" customHeight="1" x14ac:dyDescent="0.2">
      <c r="A29" s="24"/>
      <c r="B29" s="199"/>
      <c r="C29" s="198"/>
      <c r="D29" s="198"/>
      <c r="E29" s="198"/>
      <c r="F29" s="197"/>
      <c r="G29" s="196"/>
      <c r="H29" s="195" t="s">
        <v>68</v>
      </c>
      <c r="I29" s="194"/>
      <c r="J29" s="168">
        <f>25.23*227000</f>
        <v>5727210</v>
      </c>
      <c r="K29" s="193"/>
      <c r="L29" s="142"/>
      <c r="M29" s="142"/>
      <c r="N29" s="142"/>
    </row>
    <row r="30" spans="1:16" ht="18" customHeight="1" x14ac:dyDescent="0.2">
      <c r="A30" s="33">
        <v>11</v>
      </c>
      <c r="B30" s="184"/>
      <c r="C30" s="183"/>
      <c r="D30" s="183"/>
      <c r="E30" s="190"/>
      <c r="F30" s="123" t="s">
        <v>45</v>
      </c>
      <c r="G30" s="37" t="s">
        <v>67</v>
      </c>
      <c r="H30" s="36"/>
      <c r="I30" s="36"/>
      <c r="J30" s="36"/>
      <c r="K30" s="158"/>
      <c r="L30" s="127">
        <v>8322</v>
      </c>
      <c r="M30" s="127">
        <v>8322</v>
      </c>
      <c r="N30" s="127"/>
      <c r="P30" s="2">
        <f>J31</f>
        <v>8321400</v>
      </c>
    </row>
    <row r="31" spans="1:16" ht="18" customHeight="1" x14ac:dyDescent="0.2">
      <c r="A31" s="24"/>
      <c r="B31" s="181"/>
      <c r="C31" s="180"/>
      <c r="D31" s="180"/>
      <c r="E31" s="188"/>
      <c r="F31" s="118"/>
      <c r="G31" s="192" t="s">
        <v>66</v>
      </c>
      <c r="H31" s="80"/>
      <c r="I31" s="108"/>
      <c r="J31" s="168">
        <f>3082*2700</f>
        <v>8321400</v>
      </c>
      <c r="K31" s="191"/>
      <c r="L31" s="34"/>
      <c r="M31" s="34"/>
      <c r="N31" s="34"/>
    </row>
    <row r="32" spans="1:16" ht="18" customHeight="1" x14ac:dyDescent="0.2">
      <c r="A32" s="33">
        <v>12</v>
      </c>
      <c r="B32" s="184"/>
      <c r="C32" s="183"/>
      <c r="D32" s="183"/>
      <c r="E32" s="190"/>
      <c r="F32" s="189">
        <v>4</v>
      </c>
      <c r="G32" s="37" t="s">
        <v>65</v>
      </c>
      <c r="H32" s="36"/>
      <c r="I32" s="36"/>
      <c r="J32" s="36"/>
      <c r="K32" s="158"/>
      <c r="L32" s="157">
        <v>1390</v>
      </c>
      <c r="M32" s="157">
        <v>1390</v>
      </c>
      <c r="N32" s="157"/>
      <c r="P32" s="2">
        <f>J33</f>
        <v>1389750</v>
      </c>
    </row>
    <row r="33" spans="1:18" ht="18" customHeight="1" x14ac:dyDescent="0.2">
      <c r="A33" s="24"/>
      <c r="B33" s="181"/>
      <c r="C33" s="180"/>
      <c r="D33" s="180"/>
      <c r="E33" s="188"/>
      <c r="F33" s="187"/>
      <c r="G33" s="169" t="s">
        <v>64</v>
      </c>
      <c r="H33" s="155"/>
      <c r="I33" s="155"/>
      <c r="J33" s="20">
        <f>545*2550</f>
        <v>1389750</v>
      </c>
      <c r="K33" s="186"/>
      <c r="L33" s="154"/>
      <c r="M33" s="154"/>
      <c r="N33" s="154"/>
    </row>
    <row r="34" spans="1:18" ht="18" customHeight="1" x14ac:dyDescent="0.2">
      <c r="A34" s="33">
        <v>13</v>
      </c>
      <c r="B34" s="184"/>
      <c r="C34" s="183"/>
      <c r="D34" s="183"/>
      <c r="E34" s="190"/>
      <c r="F34" s="189">
        <v>5</v>
      </c>
      <c r="G34" s="37" t="s">
        <v>63</v>
      </c>
      <c r="H34" s="36"/>
      <c r="I34" s="36"/>
      <c r="J34" s="36"/>
      <c r="K34" s="158"/>
      <c r="L34" s="119">
        <v>79</v>
      </c>
      <c r="M34" s="119">
        <v>79</v>
      </c>
      <c r="N34" s="119"/>
      <c r="P34" s="2">
        <f>J35</f>
        <v>79000</v>
      </c>
    </row>
    <row r="35" spans="1:18" ht="18" customHeight="1" x14ac:dyDescent="0.2">
      <c r="A35" s="24"/>
      <c r="B35" s="181"/>
      <c r="C35" s="180"/>
      <c r="D35" s="180"/>
      <c r="E35" s="188"/>
      <c r="F35" s="187"/>
      <c r="G35" s="169" t="s">
        <v>62</v>
      </c>
      <c r="H35" s="155"/>
      <c r="I35" s="155"/>
      <c r="J35" s="20">
        <f>79000*1</f>
        <v>79000</v>
      </c>
      <c r="K35" s="186"/>
      <c r="L35" s="154"/>
      <c r="M35" s="154"/>
      <c r="N35" s="154"/>
    </row>
    <row r="36" spans="1:18" ht="18" customHeight="1" x14ac:dyDescent="0.2">
      <c r="A36" s="33">
        <v>14</v>
      </c>
      <c r="B36" s="184"/>
      <c r="C36" s="183"/>
      <c r="D36" s="183"/>
      <c r="E36" s="182">
        <v>2</v>
      </c>
      <c r="F36" s="74" t="s">
        <v>61</v>
      </c>
      <c r="G36" s="73"/>
      <c r="H36" s="73"/>
      <c r="I36" s="73"/>
      <c r="J36" s="73"/>
      <c r="K36" s="72"/>
      <c r="L36" s="77">
        <v>162</v>
      </c>
      <c r="M36" s="77">
        <v>162</v>
      </c>
      <c r="N36" s="77"/>
      <c r="P36" s="2">
        <f>J37</f>
        <v>162306</v>
      </c>
    </row>
    <row r="37" spans="1:18" ht="18" customHeight="1" x14ac:dyDescent="0.2">
      <c r="A37" s="24"/>
      <c r="B37" s="181"/>
      <c r="C37" s="180"/>
      <c r="D37" s="180"/>
      <c r="E37" s="179"/>
      <c r="F37" s="146"/>
      <c r="G37" s="145"/>
      <c r="H37" s="145"/>
      <c r="I37" s="108"/>
      <c r="J37" s="20">
        <v>162306</v>
      </c>
      <c r="K37" s="144"/>
      <c r="L37" s="154"/>
      <c r="M37" s="185"/>
      <c r="N37" s="77"/>
    </row>
    <row r="38" spans="1:18" ht="18" customHeight="1" x14ac:dyDescent="0.2">
      <c r="A38" s="33">
        <v>15</v>
      </c>
      <c r="B38" s="184"/>
      <c r="C38" s="183"/>
      <c r="D38" s="183"/>
      <c r="E38" s="182">
        <v>3</v>
      </c>
      <c r="F38" s="74" t="s">
        <v>60</v>
      </c>
      <c r="G38" s="73"/>
      <c r="H38" s="73"/>
      <c r="I38" s="73"/>
      <c r="J38" s="73"/>
      <c r="K38" s="72"/>
      <c r="L38" s="77">
        <v>0</v>
      </c>
      <c r="M38" s="77">
        <v>1000</v>
      </c>
      <c r="N38" s="77"/>
      <c r="P38" s="2">
        <f>J39</f>
        <v>0</v>
      </c>
    </row>
    <row r="39" spans="1:18" ht="18" customHeight="1" x14ac:dyDescent="0.2">
      <c r="A39" s="24"/>
      <c r="B39" s="181"/>
      <c r="C39" s="180"/>
      <c r="D39" s="180"/>
      <c r="E39" s="179"/>
      <c r="F39" s="146"/>
      <c r="G39" s="145"/>
      <c r="H39" s="145"/>
      <c r="I39" s="108"/>
      <c r="J39" s="20"/>
      <c r="K39" s="144">
        <v>1000000</v>
      </c>
      <c r="L39" s="77"/>
      <c r="M39" s="77"/>
      <c r="N39" s="77"/>
    </row>
    <row r="40" spans="1:18" ht="18" customHeight="1" x14ac:dyDescent="0.25">
      <c r="A40" s="178">
        <v>16</v>
      </c>
      <c r="B40" s="177"/>
      <c r="C40" s="176"/>
      <c r="D40" s="175" t="s">
        <v>31</v>
      </c>
      <c r="E40" s="150" t="s">
        <v>59</v>
      </c>
      <c r="F40" s="61"/>
      <c r="G40" s="61"/>
      <c r="H40" s="61"/>
      <c r="I40" s="61"/>
      <c r="J40" s="61"/>
      <c r="K40" s="60"/>
      <c r="L40" s="28">
        <f>SUM(L41,L46,L48)</f>
        <v>49961</v>
      </c>
      <c r="M40" s="28">
        <f>SUM(M41,M46,M48)</f>
        <v>50568</v>
      </c>
      <c r="N40" s="28">
        <f>SUM(N41,N46,N48)</f>
        <v>0</v>
      </c>
      <c r="O40" s="174"/>
      <c r="P40" s="2">
        <f>SUM(P41,P46,P48)</f>
        <v>49960960</v>
      </c>
    </row>
    <row r="41" spans="1:18" ht="18" customHeight="1" x14ac:dyDescent="0.2">
      <c r="A41" s="33">
        <v>17</v>
      </c>
      <c r="B41" s="16"/>
      <c r="C41" s="76"/>
      <c r="D41" s="15"/>
      <c r="E41" s="159">
        <v>1</v>
      </c>
      <c r="F41" s="162" t="s">
        <v>58</v>
      </c>
      <c r="G41" s="161"/>
      <c r="H41" s="161"/>
      <c r="I41" s="161"/>
      <c r="J41" s="161"/>
      <c r="K41" s="172"/>
      <c r="L41" s="89">
        <v>43262</v>
      </c>
      <c r="M41" s="89">
        <v>42368</v>
      </c>
      <c r="N41" s="89"/>
      <c r="P41" s="2">
        <f>SUM(J43:J45)</f>
        <v>43261560</v>
      </c>
      <c r="Q41" s="173"/>
      <c r="R41" s="173"/>
    </row>
    <row r="42" spans="1:18" ht="18" customHeight="1" x14ac:dyDescent="0.2">
      <c r="A42" s="88"/>
      <c r="B42" s="48"/>
      <c r="C42" s="47"/>
      <c r="D42" s="46"/>
      <c r="E42" s="159"/>
      <c r="F42" s="162"/>
      <c r="G42" s="161"/>
      <c r="H42" s="161"/>
      <c r="I42" s="161"/>
      <c r="J42" s="161"/>
      <c r="K42" s="172"/>
      <c r="L42" s="170"/>
      <c r="M42" s="170"/>
      <c r="N42" s="170"/>
    </row>
    <row r="43" spans="1:18" ht="18" customHeight="1" x14ac:dyDescent="0.2">
      <c r="A43" s="88"/>
      <c r="B43" s="48"/>
      <c r="C43" s="47"/>
      <c r="D43" s="46"/>
      <c r="E43" s="159"/>
      <c r="F43" s="162" t="s">
        <v>57</v>
      </c>
      <c r="G43" s="161"/>
      <c r="H43" s="161"/>
      <c r="I43" s="161"/>
      <c r="J43" s="135">
        <f>7.6*4469900*8/12+7.6*4469900*4/12</f>
        <v>33971240</v>
      </c>
      <c r="K43" s="171">
        <f>7.3*4469900*8/12+7.6*4469900*4/12</f>
        <v>33077260</v>
      </c>
      <c r="L43" s="170"/>
      <c r="M43" s="170"/>
      <c r="N43" s="170"/>
    </row>
    <row r="44" spans="1:18" ht="18" customHeight="1" x14ac:dyDescent="0.2">
      <c r="A44" s="88"/>
      <c r="B44" s="48"/>
      <c r="C44" s="47"/>
      <c r="D44" s="46"/>
      <c r="E44" s="159"/>
      <c r="F44" s="162" t="s">
        <v>56</v>
      </c>
      <c r="G44" s="161"/>
      <c r="H44" s="161"/>
      <c r="I44" s="161"/>
      <c r="J44" s="135">
        <f>7.6*38200</f>
        <v>290320</v>
      </c>
      <c r="K44" s="171">
        <f>7.6*38200</f>
        <v>290320</v>
      </c>
      <c r="L44" s="170"/>
      <c r="M44" s="170"/>
      <c r="N44" s="170"/>
    </row>
    <row r="45" spans="1:18" ht="18" customHeight="1" x14ac:dyDescent="0.2">
      <c r="A45" s="24"/>
      <c r="B45" s="14"/>
      <c r="C45" s="70"/>
      <c r="D45" s="13"/>
      <c r="E45" s="156"/>
      <c r="F45" s="169" t="s">
        <v>55</v>
      </c>
      <c r="G45" s="155"/>
      <c r="H45" s="155"/>
      <c r="I45" s="155"/>
      <c r="J45" s="168">
        <f>+(5*0.666666666666667+5*0.333333333333333)*1800000</f>
        <v>9000000</v>
      </c>
      <c r="K45" s="167">
        <f>+(5*0.666666666666667+5*0.333333333333333)*1800000</f>
        <v>9000000</v>
      </c>
      <c r="L45" s="166"/>
      <c r="M45" s="166"/>
      <c r="N45" s="166"/>
    </row>
    <row r="46" spans="1:18" ht="18" customHeight="1" x14ac:dyDescent="0.2">
      <c r="A46" s="33">
        <v>18</v>
      </c>
      <c r="B46" s="16"/>
      <c r="C46" s="76"/>
      <c r="D46" s="15"/>
      <c r="E46" s="159">
        <v>2</v>
      </c>
      <c r="F46" s="165" t="s">
        <v>54</v>
      </c>
      <c r="G46" s="164"/>
      <c r="H46" s="164"/>
      <c r="I46" s="164"/>
      <c r="J46" s="164"/>
      <c r="K46" s="163"/>
      <c r="L46" s="119">
        <v>6699</v>
      </c>
      <c r="M46" s="119">
        <v>6699</v>
      </c>
      <c r="N46" s="119"/>
      <c r="P46" s="2">
        <f>J47</f>
        <v>6699400</v>
      </c>
    </row>
    <row r="47" spans="1:18" ht="18" customHeight="1" x14ac:dyDescent="0.2">
      <c r="A47" s="24"/>
      <c r="B47" s="14"/>
      <c r="C47" s="70"/>
      <c r="D47" s="13"/>
      <c r="E47" s="156"/>
      <c r="F47" s="162" t="s">
        <v>53</v>
      </c>
      <c r="G47" s="161"/>
      <c r="H47" s="161"/>
      <c r="I47" s="161"/>
      <c r="J47" s="135">
        <f>(82+82+82)/3*81700</f>
        <v>6699400</v>
      </c>
      <c r="K47" s="80"/>
      <c r="L47" s="160"/>
      <c r="M47" s="160"/>
      <c r="N47" s="160"/>
    </row>
    <row r="48" spans="1:18" ht="18" customHeight="1" x14ac:dyDescent="0.2">
      <c r="A48" s="33">
        <v>19</v>
      </c>
      <c r="B48" s="16"/>
      <c r="C48" s="76"/>
      <c r="D48" s="15"/>
      <c r="E48" s="159">
        <v>3</v>
      </c>
      <c r="F48" s="37" t="s">
        <v>11</v>
      </c>
      <c r="G48" s="36"/>
      <c r="H48" s="36"/>
      <c r="I48" s="36"/>
      <c r="J48" s="36"/>
      <c r="K48" s="158"/>
      <c r="L48" s="157"/>
      <c r="M48" s="157">
        <v>1501</v>
      </c>
      <c r="N48" s="157"/>
      <c r="P48" s="2">
        <f>J49</f>
        <v>0</v>
      </c>
    </row>
    <row r="49" spans="1:17" ht="18" customHeight="1" x14ac:dyDescent="0.2">
      <c r="A49" s="24"/>
      <c r="B49" s="14"/>
      <c r="C49" s="70"/>
      <c r="D49" s="13"/>
      <c r="E49" s="156"/>
      <c r="F49" s="126"/>
      <c r="G49" s="155"/>
      <c r="H49" s="155"/>
      <c r="I49" s="80"/>
      <c r="J49" s="20"/>
      <c r="K49" s="19">
        <v>1501363</v>
      </c>
      <c r="L49" s="154"/>
      <c r="M49" s="154"/>
      <c r="N49" s="154"/>
    </row>
    <row r="50" spans="1:17" ht="18" customHeight="1" x14ac:dyDescent="0.2">
      <c r="A50" s="33">
        <v>20</v>
      </c>
      <c r="B50" s="16"/>
      <c r="C50" s="15"/>
      <c r="D50" s="153" t="s">
        <v>45</v>
      </c>
      <c r="E50" s="31" t="s">
        <v>52</v>
      </c>
      <c r="F50" s="30"/>
      <c r="G50" s="30"/>
      <c r="H50" s="30"/>
      <c r="I50" s="30"/>
      <c r="J50" s="30"/>
      <c r="K50" s="29"/>
      <c r="L50" s="152">
        <f>SUM(L69,L52,L54,L78,L76)</f>
        <v>81034</v>
      </c>
      <c r="M50" s="152">
        <f>SUM(M69,M52,M54,M78,M76)</f>
        <v>83987</v>
      </c>
      <c r="N50" s="152">
        <f>SUM(N69,N52,N54,N78,N76)</f>
        <v>0</v>
      </c>
      <c r="P50" s="2">
        <f>SUM(P69,P52,P54,,P76)</f>
        <v>81034022</v>
      </c>
    </row>
    <row r="51" spans="1:17" ht="18" customHeight="1" x14ac:dyDescent="0.2">
      <c r="A51" s="24"/>
      <c r="B51" s="14"/>
      <c r="C51" s="13"/>
      <c r="D51" s="151"/>
      <c r="E51" s="150"/>
      <c r="F51" s="149"/>
      <c r="G51" s="149"/>
      <c r="H51" s="149"/>
      <c r="I51" s="149"/>
      <c r="J51" s="149"/>
      <c r="K51" s="148"/>
      <c r="L51" s="147"/>
      <c r="M51" s="147"/>
      <c r="N51" s="147"/>
    </row>
    <row r="52" spans="1:17" ht="18" customHeight="1" x14ac:dyDescent="0.2">
      <c r="A52" s="33">
        <v>21</v>
      </c>
      <c r="B52" s="16"/>
      <c r="C52" s="76"/>
      <c r="D52" s="15"/>
      <c r="E52" s="75">
        <v>1</v>
      </c>
      <c r="F52" s="74" t="s">
        <v>51</v>
      </c>
      <c r="G52" s="73"/>
      <c r="H52" s="73"/>
      <c r="I52" s="73"/>
      <c r="J52" s="73"/>
      <c r="K52" s="72"/>
      <c r="L52" s="28">
        <v>21834</v>
      </c>
      <c r="M52" s="28">
        <v>21834</v>
      </c>
      <c r="N52" s="28"/>
      <c r="P52" s="2">
        <f>J53</f>
        <v>21834000</v>
      </c>
    </row>
    <row r="53" spans="1:17" ht="18" customHeight="1" x14ac:dyDescent="0.2">
      <c r="A53" s="24"/>
      <c r="B53" s="14"/>
      <c r="C53" s="70"/>
      <c r="D53" s="13"/>
      <c r="E53" s="69"/>
      <c r="F53" s="146"/>
      <c r="G53" s="145"/>
      <c r="H53" s="145"/>
      <c r="I53" s="108"/>
      <c r="J53" s="20">
        <v>21834000</v>
      </c>
      <c r="K53" s="144"/>
      <c r="L53" s="18"/>
      <c r="M53" s="18"/>
      <c r="N53" s="18"/>
    </row>
    <row r="54" spans="1:17" ht="18" customHeight="1" x14ac:dyDescent="0.2">
      <c r="A54" s="64">
        <v>22</v>
      </c>
      <c r="B54" s="52"/>
      <c r="C54" s="51"/>
      <c r="D54" s="50"/>
      <c r="E54" s="117">
        <v>2</v>
      </c>
      <c r="F54" s="116" t="s">
        <v>50</v>
      </c>
      <c r="G54" s="116"/>
      <c r="H54" s="116"/>
      <c r="I54" s="116"/>
      <c r="J54" s="116"/>
      <c r="K54" s="143"/>
      <c r="L54" s="142">
        <f>SUM(L57,L59,L61,L63,L55)</f>
        <v>34326</v>
      </c>
      <c r="M54" s="142">
        <f>SUM(M57,M59,M61,M63,M55)</f>
        <v>34096</v>
      </c>
      <c r="N54" s="142">
        <f>SUM(N57,N59,N61,N63,N55)</f>
        <v>0</v>
      </c>
      <c r="P54" s="2">
        <f>SUM(P57,P59,P61,P63,P55)</f>
        <v>34326220</v>
      </c>
    </row>
    <row r="55" spans="1:17" ht="18" customHeight="1" x14ac:dyDescent="0.2">
      <c r="A55" s="33">
        <v>23</v>
      </c>
      <c r="B55" s="106"/>
      <c r="C55" s="105"/>
      <c r="D55" s="105"/>
      <c r="E55" s="104"/>
      <c r="F55" s="123" t="s">
        <v>39</v>
      </c>
      <c r="G55" s="102" t="s">
        <v>49</v>
      </c>
      <c r="H55" s="101"/>
      <c r="I55" s="101"/>
      <c r="J55" s="101"/>
      <c r="K55" s="100"/>
      <c r="L55" s="141">
        <v>4500</v>
      </c>
      <c r="M55" s="141">
        <v>4500</v>
      </c>
      <c r="N55" s="141"/>
      <c r="P55" s="2">
        <f>SUM(J56:J56)</f>
        <v>4500000</v>
      </c>
    </row>
    <row r="56" spans="1:17" ht="18" customHeight="1" x14ac:dyDescent="0.2">
      <c r="A56" s="88"/>
      <c r="B56" s="140"/>
      <c r="C56" s="139"/>
      <c r="D56" s="139"/>
      <c r="E56" s="138"/>
      <c r="F56" s="137"/>
      <c r="G56" s="136" t="s">
        <v>48</v>
      </c>
      <c r="H56" s="136"/>
      <c r="I56" s="80"/>
      <c r="J56" s="135">
        <f>1.5*3000000</f>
        <v>4500000</v>
      </c>
      <c r="K56" s="128"/>
      <c r="L56" s="134"/>
      <c r="M56" s="134"/>
      <c r="N56" s="134"/>
    </row>
    <row r="57" spans="1:17" ht="18" customHeight="1" x14ac:dyDescent="0.2">
      <c r="A57" s="33">
        <v>24</v>
      </c>
      <c r="B57" s="106"/>
      <c r="C57" s="105"/>
      <c r="D57" s="105"/>
      <c r="E57" s="104"/>
      <c r="F57" s="123" t="s">
        <v>31</v>
      </c>
      <c r="G57" s="102" t="s">
        <v>47</v>
      </c>
      <c r="H57" s="101"/>
      <c r="I57" s="101"/>
      <c r="J57" s="101"/>
      <c r="K57" s="100"/>
      <c r="L57" s="89">
        <v>4263</v>
      </c>
      <c r="M57" s="89">
        <v>4263</v>
      </c>
      <c r="N57" s="89"/>
      <c r="P57" s="2">
        <f>J58</f>
        <v>4262720</v>
      </c>
    </row>
    <row r="58" spans="1:17" ht="18" customHeight="1" x14ac:dyDescent="0.2">
      <c r="A58" s="24"/>
      <c r="B58" s="99"/>
      <c r="C58" s="98"/>
      <c r="D58" s="98"/>
      <c r="E58" s="97"/>
      <c r="F58" s="118"/>
      <c r="G58" s="133" t="s">
        <v>46</v>
      </c>
      <c r="H58" s="133"/>
      <c r="I58" s="80"/>
      <c r="J58" s="79">
        <f>70*55360*1.1</f>
        <v>4262720</v>
      </c>
      <c r="K58" s="132"/>
      <c r="L58" s="127"/>
      <c r="M58" s="127"/>
      <c r="N58" s="127"/>
    </row>
    <row r="59" spans="1:17" ht="18" customHeight="1" x14ac:dyDescent="0.2">
      <c r="A59" s="33">
        <v>25</v>
      </c>
      <c r="B59" s="106"/>
      <c r="C59" s="105"/>
      <c r="D59" s="105"/>
      <c r="E59" s="104"/>
      <c r="F59" s="123" t="s">
        <v>45</v>
      </c>
      <c r="G59" s="102" t="s">
        <v>44</v>
      </c>
      <c r="H59" s="101"/>
      <c r="I59" s="101"/>
      <c r="J59" s="101"/>
      <c r="K59" s="100"/>
      <c r="L59" s="89">
        <v>18093</v>
      </c>
      <c r="M59" s="89">
        <v>15488</v>
      </c>
      <c r="N59" s="89"/>
      <c r="P59" s="2">
        <f>J60</f>
        <v>18093000</v>
      </c>
    </row>
    <row r="60" spans="1:17" ht="18" customHeight="1" x14ac:dyDescent="0.2">
      <c r="A60" s="24"/>
      <c r="B60" s="99"/>
      <c r="C60" s="98"/>
      <c r="D60" s="98"/>
      <c r="E60" s="97"/>
      <c r="F60" s="118"/>
      <c r="G60" s="129" t="s">
        <v>43</v>
      </c>
      <c r="H60" s="25"/>
      <c r="I60" s="80"/>
      <c r="J60" s="20">
        <f>66*210000*1.3+3*25000</f>
        <v>18093000</v>
      </c>
      <c r="K60" s="19">
        <f>56*210000*1.3+8*25000</f>
        <v>15488000</v>
      </c>
      <c r="L60" s="127"/>
      <c r="M60" s="127"/>
      <c r="N60" s="127"/>
      <c r="Q60" s="131"/>
    </row>
    <row r="61" spans="1:17" ht="18" customHeight="1" x14ac:dyDescent="0.2">
      <c r="A61" s="33">
        <v>26</v>
      </c>
      <c r="B61" s="106"/>
      <c r="C61" s="105"/>
      <c r="D61" s="105"/>
      <c r="E61" s="104"/>
      <c r="F61" s="123" t="s">
        <v>27</v>
      </c>
      <c r="G61" s="102" t="s">
        <v>42</v>
      </c>
      <c r="H61" s="101"/>
      <c r="I61" s="101"/>
      <c r="J61" s="130"/>
      <c r="K61" s="100"/>
      <c r="L61" s="89">
        <v>5000</v>
      </c>
      <c r="M61" s="89">
        <v>5000</v>
      </c>
      <c r="N61" s="89"/>
      <c r="P61" s="2">
        <f>J62</f>
        <v>5000000</v>
      </c>
    </row>
    <row r="62" spans="1:17" ht="18" customHeight="1" x14ac:dyDescent="0.2">
      <c r="A62" s="24"/>
      <c r="B62" s="99"/>
      <c r="C62" s="98"/>
      <c r="D62" s="98"/>
      <c r="E62" s="97"/>
      <c r="F62" s="118"/>
      <c r="G62" s="129" t="s">
        <v>41</v>
      </c>
      <c r="H62" s="25"/>
      <c r="I62" s="80"/>
      <c r="J62" s="79">
        <f>2*2500000</f>
        <v>5000000</v>
      </c>
      <c r="K62" s="128"/>
      <c r="L62" s="127"/>
      <c r="M62" s="127"/>
      <c r="N62" s="127"/>
    </row>
    <row r="63" spans="1:17" ht="18" customHeight="1" x14ac:dyDescent="0.2">
      <c r="A63" s="33">
        <v>27</v>
      </c>
      <c r="B63" s="106"/>
      <c r="C63" s="105"/>
      <c r="D63" s="105"/>
      <c r="E63" s="104"/>
      <c r="F63" s="123" t="s">
        <v>23</v>
      </c>
      <c r="G63" s="102" t="s">
        <v>40</v>
      </c>
      <c r="H63" s="101"/>
      <c r="I63" s="101"/>
      <c r="J63" s="101"/>
      <c r="K63" s="100"/>
      <c r="L63" s="89">
        <f>SUM(L65,L67)</f>
        <v>2470</v>
      </c>
      <c r="M63" s="89">
        <f>SUM(M65,M67)</f>
        <v>4845</v>
      </c>
      <c r="N63" s="89">
        <f>SUM(N65,)</f>
        <v>0</v>
      </c>
      <c r="P63" s="2">
        <f>SUM(P65,)</f>
        <v>2470500</v>
      </c>
    </row>
    <row r="64" spans="1:17" ht="18" customHeight="1" x14ac:dyDescent="0.2">
      <c r="A64" s="24"/>
      <c r="B64" s="99"/>
      <c r="C64" s="98"/>
      <c r="D64" s="98"/>
      <c r="E64" s="97"/>
      <c r="F64" s="118"/>
      <c r="G64" s="126"/>
      <c r="H64" s="125"/>
      <c r="I64" s="108"/>
      <c r="J64" s="20"/>
      <c r="K64" s="124"/>
      <c r="L64" s="68"/>
      <c r="M64" s="68"/>
      <c r="N64" s="68"/>
    </row>
    <row r="65" spans="1:254" ht="18" customHeight="1" x14ac:dyDescent="0.2">
      <c r="A65" s="33">
        <v>28</v>
      </c>
      <c r="B65" s="106"/>
      <c r="C65" s="105"/>
      <c r="D65" s="105"/>
      <c r="E65" s="105"/>
      <c r="F65" s="104"/>
      <c r="G65" s="123" t="s">
        <v>39</v>
      </c>
      <c r="H65" s="122" t="s">
        <v>38</v>
      </c>
      <c r="I65" s="121"/>
      <c r="J65" s="121"/>
      <c r="K65" s="120"/>
      <c r="L65" s="119">
        <v>2470</v>
      </c>
      <c r="M65" s="119">
        <v>2470</v>
      </c>
      <c r="N65" s="119"/>
      <c r="P65" s="2">
        <f>J66</f>
        <v>2470500</v>
      </c>
    </row>
    <row r="66" spans="1:254" ht="18" customHeight="1" x14ac:dyDescent="0.2">
      <c r="A66" s="24"/>
      <c r="B66" s="99"/>
      <c r="C66" s="98"/>
      <c r="D66" s="98"/>
      <c r="E66" s="98"/>
      <c r="F66" s="97"/>
      <c r="G66" s="118"/>
      <c r="H66" s="82" t="s">
        <v>37</v>
      </c>
      <c r="I66" s="80"/>
      <c r="J66" s="79">
        <f>5*494100</f>
        <v>2470500</v>
      </c>
      <c r="K66" s="80"/>
      <c r="L66" s="34"/>
      <c r="M66" s="34"/>
      <c r="N66" s="34"/>
    </row>
    <row r="67" spans="1:254" ht="18" customHeight="1" x14ac:dyDescent="0.2">
      <c r="A67" s="33">
        <v>29</v>
      </c>
      <c r="B67" s="106"/>
      <c r="C67" s="105"/>
      <c r="D67" s="105"/>
      <c r="E67" s="105"/>
      <c r="F67" s="104"/>
      <c r="G67" s="123" t="s">
        <v>31</v>
      </c>
      <c r="H67" s="122" t="s">
        <v>36</v>
      </c>
      <c r="I67" s="121"/>
      <c r="J67" s="121"/>
      <c r="K67" s="120"/>
      <c r="L67" s="119">
        <v>0</v>
      </c>
      <c r="M67" s="119">
        <v>2375</v>
      </c>
      <c r="N67" s="119"/>
      <c r="P67" s="2">
        <f>J68</f>
        <v>2375000</v>
      </c>
    </row>
    <row r="68" spans="1:254" ht="18" customHeight="1" x14ac:dyDescent="0.2">
      <c r="A68" s="24"/>
      <c r="B68" s="99"/>
      <c r="C68" s="98"/>
      <c r="D68" s="98"/>
      <c r="E68" s="98"/>
      <c r="F68" s="97"/>
      <c r="G68" s="118"/>
      <c r="H68" s="82" t="s">
        <v>35</v>
      </c>
      <c r="I68" s="80"/>
      <c r="J68" s="79">
        <f>5*475000</f>
        <v>2375000</v>
      </c>
      <c r="K68" s="80"/>
      <c r="L68" s="34"/>
      <c r="M68" s="34"/>
      <c r="N68" s="34"/>
    </row>
    <row r="69" spans="1:254" x14ac:dyDescent="0.2">
      <c r="A69" s="42">
        <v>30</v>
      </c>
      <c r="B69" s="52"/>
      <c r="C69" s="51"/>
      <c r="D69" s="50"/>
      <c r="E69" s="117">
        <v>3</v>
      </c>
      <c r="F69" s="116" t="s">
        <v>34</v>
      </c>
      <c r="G69" s="73"/>
      <c r="H69" s="73"/>
      <c r="I69" s="73"/>
      <c r="J69" s="73"/>
      <c r="K69" s="72"/>
      <c r="L69" s="115">
        <f>SUM(L72,L70,L74)</f>
        <v>24874</v>
      </c>
      <c r="M69" s="115">
        <f>SUM(M72,M70,M74)</f>
        <v>24874</v>
      </c>
      <c r="N69" s="115">
        <f>SUM(N72,N70,N74)</f>
        <v>0</v>
      </c>
      <c r="P69" s="2">
        <f>SUM(P72,P70,P74)</f>
        <v>24873802</v>
      </c>
    </row>
    <row r="70" spans="1:254" x14ac:dyDescent="0.2">
      <c r="A70" s="33">
        <v>31</v>
      </c>
      <c r="B70" s="106"/>
      <c r="C70" s="105"/>
      <c r="D70" s="105"/>
      <c r="E70" s="104"/>
      <c r="F70" s="103">
        <v>1</v>
      </c>
      <c r="G70" s="114" t="s">
        <v>33</v>
      </c>
      <c r="H70" s="113"/>
      <c r="I70" s="113"/>
      <c r="J70" s="113"/>
      <c r="K70" s="112"/>
      <c r="L70" s="71">
        <v>8438</v>
      </c>
      <c r="M70" s="71">
        <v>8438</v>
      </c>
      <c r="N70" s="71"/>
      <c r="P70" s="2">
        <f>J71</f>
        <v>8437440</v>
      </c>
    </row>
    <row r="71" spans="1:254" x14ac:dyDescent="0.2">
      <c r="A71" s="24"/>
      <c r="B71" s="99"/>
      <c r="C71" s="98"/>
      <c r="D71" s="98"/>
      <c r="E71" s="97"/>
      <c r="F71" s="111"/>
      <c r="G71" s="110" t="s">
        <v>32</v>
      </c>
      <c r="H71" s="109"/>
      <c r="I71" s="108"/>
      <c r="J71" s="20">
        <f>5.17*1632000</f>
        <v>8437440</v>
      </c>
      <c r="K71" s="107"/>
      <c r="L71" s="68"/>
      <c r="M71" s="68"/>
      <c r="N71" s="68"/>
    </row>
    <row r="72" spans="1:254" x14ac:dyDescent="0.2">
      <c r="A72" s="33">
        <v>32</v>
      </c>
      <c r="B72" s="106"/>
      <c r="C72" s="105"/>
      <c r="D72" s="105"/>
      <c r="E72" s="104"/>
      <c r="F72" s="103" t="s">
        <v>31</v>
      </c>
      <c r="G72" s="102" t="s">
        <v>30</v>
      </c>
      <c r="H72" s="101"/>
      <c r="I72" s="101"/>
      <c r="J72" s="101"/>
      <c r="K72" s="100"/>
      <c r="L72" s="71">
        <v>15295</v>
      </c>
      <c r="M72" s="71">
        <v>15295</v>
      </c>
      <c r="N72" s="71"/>
      <c r="P72" s="2">
        <f>J73</f>
        <v>15295222</v>
      </c>
    </row>
    <row r="73" spans="1:254" x14ac:dyDescent="0.2">
      <c r="A73" s="24"/>
      <c r="B73" s="99"/>
      <c r="C73" s="98"/>
      <c r="D73" s="98"/>
      <c r="E73" s="97"/>
      <c r="F73" s="96"/>
      <c r="G73" s="110"/>
      <c r="H73" s="109"/>
      <c r="I73" s="108"/>
      <c r="J73" s="20">
        <v>15295222</v>
      </c>
      <c r="K73" s="107"/>
      <c r="L73" s="68"/>
      <c r="M73" s="68"/>
      <c r="N73" s="68"/>
    </row>
    <row r="74" spans="1:254" x14ac:dyDescent="0.2">
      <c r="A74" s="33">
        <v>33</v>
      </c>
      <c r="B74" s="106"/>
      <c r="C74" s="105"/>
      <c r="D74" s="105"/>
      <c r="E74" s="104"/>
      <c r="F74" s="103" t="s">
        <v>31</v>
      </c>
      <c r="G74" s="102" t="s">
        <v>30</v>
      </c>
      <c r="H74" s="101"/>
      <c r="I74" s="101"/>
      <c r="J74" s="101"/>
      <c r="K74" s="100"/>
      <c r="L74" s="71">
        <v>1141</v>
      </c>
      <c r="M74" s="71">
        <v>1141</v>
      </c>
      <c r="N74" s="71"/>
      <c r="P74" s="2">
        <f>J75</f>
        <v>1141140</v>
      </c>
    </row>
    <row r="75" spans="1:254" x14ac:dyDescent="0.2">
      <c r="A75" s="24"/>
      <c r="B75" s="99"/>
      <c r="C75" s="98"/>
      <c r="D75" s="98"/>
      <c r="E75" s="97"/>
      <c r="F75" s="96"/>
      <c r="G75" s="82" t="s">
        <v>29</v>
      </c>
      <c r="H75" s="95"/>
      <c r="I75" s="80"/>
      <c r="J75" s="79">
        <f>2002*570</f>
        <v>1141140</v>
      </c>
      <c r="K75" s="94"/>
      <c r="L75" s="68"/>
      <c r="M75" s="68"/>
      <c r="N75" s="68"/>
    </row>
    <row r="76" spans="1:254" s="25" customFormat="1" x14ac:dyDescent="0.2">
      <c r="A76" s="33">
        <v>34</v>
      </c>
      <c r="B76" s="16"/>
      <c r="C76" s="76"/>
      <c r="D76" s="15"/>
      <c r="E76" s="93">
        <v>4</v>
      </c>
      <c r="F76" s="74" t="s">
        <v>9</v>
      </c>
      <c r="G76" s="73"/>
      <c r="H76" s="73"/>
      <c r="I76" s="73"/>
      <c r="J76" s="73"/>
      <c r="K76" s="72"/>
      <c r="L76" s="71">
        <v>0</v>
      </c>
      <c r="M76" s="71">
        <v>2985</v>
      </c>
      <c r="N76" s="71"/>
      <c r="O76" s="1"/>
      <c r="P76" s="2">
        <f>J77</f>
        <v>0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</row>
    <row r="77" spans="1:254" s="25" customFormat="1" x14ac:dyDescent="0.2">
      <c r="A77" s="24"/>
      <c r="B77" s="14"/>
      <c r="C77" s="70"/>
      <c r="D77" s="13"/>
      <c r="E77" s="92"/>
      <c r="F77" s="22"/>
      <c r="G77" s="21"/>
      <c r="H77" s="21"/>
      <c r="I77" s="21"/>
      <c r="J77" s="20"/>
      <c r="K77" s="19">
        <v>2985538</v>
      </c>
      <c r="L77" s="68"/>
      <c r="M77" s="68"/>
      <c r="N77" s="68"/>
      <c r="O77" s="1"/>
      <c r="P77" s="2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</row>
    <row r="78" spans="1:254" s="25" customFormat="1" x14ac:dyDescent="0.2">
      <c r="A78" s="33">
        <v>35</v>
      </c>
      <c r="B78" s="16"/>
      <c r="C78" s="76"/>
      <c r="D78" s="15"/>
      <c r="E78" s="75">
        <v>5</v>
      </c>
      <c r="F78" s="74" t="s">
        <v>28</v>
      </c>
      <c r="G78" s="73"/>
      <c r="H78" s="73"/>
      <c r="I78" s="73"/>
      <c r="J78" s="73"/>
      <c r="K78" s="72"/>
      <c r="L78" s="71">
        <v>0</v>
      </c>
      <c r="M78" s="71">
        <v>198</v>
      </c>
      <c r="N78" s="71"/>
      <c r="O78" s="1"/>
      <c r="P78" s="2">
        <f>J79</f>
        <v>0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</row>
    <row r="79" spans="1:254" s="25" customFormat="1" x14ac:dyDescent="0.2">
      <c r="A79" s="24"/>
      <c r="B79" s="14"/>
      <c r="C79" s="70"/>
      <c r="D79" s="13"/>
      <c r="E79" s="69"/>
      <c r="F79" s="22"/>
      <c r="G79" s="21"/>
      <c r="H79" s="21"/>
      <c r="I79" s="21"/>
      <c r="J79" s="20"/>
      <c r="K79" s="19">
        <v>197703</v>
      </c>
      <c r="L79" s="68"/>
      <c r="M79" s="68"/>
      <c r="N79" s="68"/>
      <c r="O79" s="1"/>
      <c r="P79" s="2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</row>
    <row r="80" spans="1:254" x14ac:dyDescent="0.2">
      <c r="A80" s="42">
        <v>36</v>
      </c>
      <c r="B80" s="52"/>
      <c r="C80" s="50"/>
      <c r="D80" s="91" t="s">
        <v>27</v>
      </c>
      <c r="E80" s="62" t="s">
        <v>26</v>
      </c>
      <c r="F80" s="61"/>
      <c r="G80" s="61"/>
      <c r="H80" s="61"/>
      <c r="I80" s="61"/>
      <c r="J80" s="61"/>
      <c r="K80" s="60"/>
      <c r="L80" s="90">
        <f>L81+L84</f>
        <v>3513</v>
      </c>
      <c r="M80" s="90">
        <f>M81+M84</f>
        <v>3774</v>
      </c>
      <c r="N80" s="90">
        <f>N81</f>
        <v>0</v>
      </c>
      <c r="P80" s="2">
        <f>P81</f>
        <v>3513480</v>
      </c>
    </row>
    <row r="81" spans="1:254" x14ac:dyDescent="0.2">
      <c r="A81" s="33">
        <v>37</v>
      </c>
      <c r="B81" s="16"/>
      <c r="C81" s="76"/>
      <c r="D81" s="15"/>
      <c r="E81" s="83">
        <v>1</v>
      </c>
      <c r="F81" s="31" t="s">
        <v>25</v>
      </c>
      <c r="G81" s="30"/>
      <c r="H81" s="30"/>
      <c r="I81" s="30"/>
      <c r="J81" s="30"/>
      <c r="K81" s="29"/>
      <c r="L81" s="89">
        <v>3513</v>
      </c>
      <c r="M81" s="89">
        <v>3513</v>
      </c>
      <c r="N81" s="89"/>
      <c r="P81" s="2">
        <f>J83</f>
        <v>3513480</v>
      </c>
    </row>
    <row r="82" spans="1:254" x14ac:dyDescent="0.2">
      <c r="A82" s="88"/>
      <c r="B82" s="48"/>
      <c r="C82" s="47"/>
      <c r="D82" s="46"/>
      <c r="E82" s="83"/>
      <c r="F82" s="87"/>
      <c r="G82" s="86"/>
      <c r="H82" s="86"/>
      <c r="I82" s="86"/>
      <c r="J82" s="86"/>
      <c r="K82" s="85"/>
      <c r="L82" s="84"/>
      <c r="M82" s="84"/>
      <c r="N82" s="84"/>
    </row>
    <row r="83" spans="1:254" x14ac:dyDescent="0.2">
      <c r="A83" s="24"/>
      <c r="B83" s="14"/>
      <c r="C83" s="70"/>
      <c r="D83" s="13"/>
      <c r="E83" s="83"/>
      <c r="F83" s="82" t="s">
        <v>24</v>
      </c>
      <c r="G83" s="81"/>
      <c r="H83" s="80"/>
      <c r="I83" s="25"/>
      <c r="J83" s="79">
        <f>1140*3082</f>
        <v>3513480</v>
      </c>
      <c r="K83" s="78"/>
      <c r="L83" s="77"/>
      <c r="M83" s="77"/>
      <c r="N83" s="77"/>
    </row>
    <row r="84" spans="1:254" s="25" customFormat="1" x14ac:dyDescent="0.2">
      <c r="A84" s="33">
        <v>38</v>
      </c>
      <c r="B84" s="16"/>
      <c r="C84" s="76"/>
      <c r="D84" s="15"/>
      <c r="E84" s="75">
        <v>2</v>
      </c>
      <c r="F84" s="74" t="s">
        <v>7</v>
      </c>
      <c r="G84" s="73"/>
      <c r="H84" s="73"/>
      <c r="I84" s="73"/>
      <c r="J84" s="73"/>
      <c r="K84" s="72"/>
      <c r="L84" s="71">
        <v>0</v>
      </c>
      <c r="M84" s="71">
        <v>261</v>
      </c>
      <c r="N84" s="71"/>
      <c r="O84" s="1"/>
      <c r="P84" s="2">
        <f>J85</f>
        <v>0</v>
      </c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</row>
    <row r="85" spans="1:254" s="25" customFormat="1" x14ac:dyDescent="0.2">
      <c r="A85" s="24"/>
      <c r="B85" s="14"/>
      <c r="C85" s="70"/>
      <c r="D85" s="13"/>
      <c r="E85" s="69"/>
      <c r="F85" s="22"/>
      <c r="G85" s="21"/>
      <c r="H85" s="21"/>
      <c r="I85" s="21"/>
      <c r="J85" s="20"/>
      <c r="K85" s="19">
        <v>260833</v>
      </c>
      <c r="L85" s="68"/>
      <c r="M85" s="68"/>
      <c r="N85" s="68"/>
      <c r="O85" s="1"/>
      <c r="P85" s="2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</row>
    <row r="86" spans="1:254" x14ac:dyDescent="0.2">
      <c r="A86" s="33">
        <v>39</v>
      </c>
      <c r="B86" s="16"/>
      <c r="C86" s="15"/>
      <c r="D86" s="32" t="s">
        <v>23</v>
      </c>
      <c r="E86" s="31" t="s">
        <v>22</v>
      </c>
      <c r="F86" s="30"/>
      <c r="G86" s="30"/>
      <c r="H86" s="30"/>
      <c r="I86" s="30"/>
      <c r="J86" s="30"/>
      <c r="K86" s="30"/>
      <c r="L86" s="27">
        <v>14759</v>
      </c>
      <c r="M86" s="27">
        <v>14759</v>
      </c>
      <c r="N86" s="27"/>
      <c r="P86" s="2">
        <f>J87</f>
        <v>14758972.199999999</v>
      </c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  <c r="DA86" s="25"/>
      <c r="DB86" s="25"/>
      <c r="DC86" s="25"/>
      <c r="DD86" s="25"/>
      <c r="DE86" s="25"/>
      <c r="DF86" s="25"/>
      <c r="DG86" s="25"/>
      <c r="DH86" s="25"/>
      <c r="DI86" s="25"/>
      <c r="DJ86" s="25"/>
      <c r="DK86" s="25"/>
      <c r="DL86" s="25"/>
      <c r="DM86" s="25"/>
      <c r="DN86" s="25"/>
      <c r="DO86" s="25"/>
      <c r="DP86" s="25"/>
      <c r="DQ86" s="25"/>
      <c r="DR86" s="25"/>
      <c r="DS86" s="25"/>
      <c r="DT86" s="25"/>
      <c r="DU86" s="25"/>
      <c r="DV86" s="25"/>
      <c r="DW86" s="25"/>
      <c r="DX86" s="25"/>
      <c r="DY86" s="25"/>
      <c r="DZ86" s="25"/>
      <c r="EA86" s="25"/>
      <c r="EB86" s="25"/>
      <c r="EC86" s="25"/>
      <c r="ED86" s="25"/>
      <c r="EE86" s="25"/>
      <c r="EF86" s="25"/>
      <c r="EG86" s="25"/>
      <c r="EH86" s="25"/>
      <c r="EI86" s="25"/>
      <c r="EJ86" s="25"/>
      <c r="EK86" s="25"/>
      <c r="EL86" s="25"/>
      <c r="EM86" s="25"/>
      <c r="EN86" s="25"/>
      <c r="EO86" s="25"/>
      <c r="EP86" s="25"/>
      <c r="EQ86" s="25"/>
      <c r="ER86" s="25"/>
      <c r="ES86" s="25"/>
      <c r="ET86" s="25"/>
      <c r="EU86" s="25"/>
      <c r="EV86" s="25"/>
      <c r="EW86" s="25"/>
      <c r="EX86" s="25"/>
      <c r="EY86" s="25"/>
      <c r="EZ86" s="25"/>
      <c r="FA86" s="25"/>
      <c r="FB86" s="25"/>
      <c r="FC86" s="25"/>
      <c r="FD86" s="25"/>
      <c r="FE86" s="25"/>
      <c r="FF86" s="25"/>
      <c r="FG86" s="25"/>
      <c r="FH86" s="25"/>
      <c r="FI86" s="25"/>
      <c r="FJ86" s="25"/>
      <c r="FK86" s="25"/>
      <c r="FL86" s="25"/>
      <c r="FM86" s="25"/>
      <c r="FN86" s="25"/>
      <c r="FO86" s="25"/>
      <c r="FP86" s="25"/>
      <c r="FQ86" s="25"/>
      <c r="FR86" s="25"/>
      <c r="FS86" s="25"/>
      <c r="FT86" s="25"/>
      <c r="FU86" s="25"/>
      <c r="FV86" s="25"/>
      <c r="FW86" s="25"/>
      <c r="FX86" s="25"/>
      <c r="FY86" s="25"/>
      <c r="FZ86" s="25"/>
      <c r="GA86" s="25"/>
      <c r="GB86" s="25"/>
      <c r="GC86" s="25"/>
      <c r="GD86" s="25"/>
      <c r="GE86" s="25"/>
      <c r="GF86" s="25"/>
      <c r="GG86" s="25"/>
      <c r="GH86" s="25"/>
      <c r="GI86" s="25"/>
      <c r="GJ86" s="25"/>
      <c r="GK86" s="25"/>
      <c r="GL86" s="25"/>
      <c r="GM86" s="25"/>
      <c r="GN86" s="25"/>
      <c r="GO86" s="25"/>
      <c r="GP86" s="25"/>
      <c r="GQ86" s="25"/>
      <c r="GR86" s="25"/>
      <c r="GS86" s="25"/>
      <c r="GT86" s="25"/>
      <c r="GU86" s="25"/>
      <c r="GV86" s="25"/>
      <c r="GW86" s="25"/>
      <c r="GX86" s="25"/>
      <c r="GY86" s="25"/>
      <c r="GZ86" s="25"/>
      <c r="HA86" s="25"/>
      <c r="HB86" s="25"/>
      <c r="HC86" s="25"/>
      <c r="HD86" s="25"/>
      <c r="HE86" s="25"/>
      <c r="HF86" s="25"/>
      <c r="HG86" s="25"/>
      <c r="HH86" s="25"/>
      <c r="HI86" s="25"/>
      <c r="HJ86" s="25"/>
      <c r="HK86" s="25"/>
      <c r="HL86" s="25"/>
      <c r="HM86" s="25"/>
      <c r="HN86" s="25"/>
      <c r="HO86" s="25"/>
      <c r="HP86" s="25"/>
      <c r="HQ86" s="25"/>
      <c r="HR86" s="25"/>
      <c r="HS86" s="25"/>
      <c r="HT86" s="25"/>
      <c r="HU86" s="25"/>
      <c r="HV86" s="25"/>
      <c r="HW86" s="25"/>
      <c r="HX86" s="25"/>
      <c r="HY86" s="25"/>
      <c r="HZ86" s="25"/>
      <c r="IA86" s="25"/>
      <c r="IB86" s="25"/>
      <c r="IC86" s="25"/>
      <c r="ID86" s="25"/>
      <c r="IE86" s="25"/>
      <c r="IF86" s="25"/>
      <c r="IG86" s="25"/>
      <c r="IH86" s="25"/>
      <c r="II86" s="25"/>
      <c r="IJ86" s="25"/>
      <c r="IK86" s="25"/>
      <c r="IL86" s="25"/>
      <c r="IM86" s="25"/>
      <c r="IN86" s="25"/>
      <c r="IO86" s="25"/>
      <c r="IP86" s="25"/>
      <c r="IQ86" s="25"/>
      <c r="IR86" s="25"/>
      <c r="IS86" s="25"/>
      <c r="IT86" s="25"/>
    </row>
    <row r="87" spans="1:254" x14ac:dyDescent="0.2">
      <c r="A87" s="24"/>
      <c r="B87" s="14"/>
      <c r="C87" s="13"/>
      <c r="D87" s="23"/>
      <c r="E87" s="67"/>
      <c r="F87" s="65"/>
      <c r="G87" s="65"/>
      <c r="H87" s="65"/>
      <c r="I87" s="65"/>
      <c r="J87" s="66">
        <f>0.18*SUM(J20,J23,J25,J27,J29,J31,J33,J35)</f>
        <v>14758972.199999999</v>
      </c>
      <c r="K87" s="65"/>
      <c r="L87" s="17"/>
      <c r="M87" s="17"/>
      <c r="N87" s="17"/>
      <c r="O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  <c r="DA87" s="25"/>
      <c r="DB87" s="25"/>
      <c r="DC87" s="25"/>
      <c r="DD87" s="25"/>
      <c r="DE87" s="25"/>
      <c r="DF87" s="25"/>
      <c r="DG87" s="25"/>
      <c r="DH87" s="25"/>
      <c r="DI87" s="25"/>
      <c r="DJ87" s="25"/>
      <c r="DK87" s="25"/>
      <c r="DL87" s="25"/>
      <c r="DM87" s="25"/>
      <c r="DN87" s="25"/>
      <c r="DO87" s="25"/>
      <c r="DP87" s="25"/>
      <c r="DQ87" s="25"/>
      <c r="DR87" s="25"/>
      <c r="DS87" s="25"/>
      <c r="DT87" s="25"/>
      <c r="DU87" s="25"/>
      <c r="DV87" s="25"/>
      <c r="DW87" s="25"/>
      <c r="DX87" s="25"/>
      <c r="DY87" s="25"/>
      <c r="DZ87" s="25"/>
      <c r="EA87" s="25"/>
      <c r="EB87" s="25"/>
      <c r="EC87" s="25"/>
      <c r="ED87" s="25"/>
      <c r="EE87" s="25"/>
      <c r="EF87" s="25"/>
      <c r="EG87" s="25"/>
      <c r="EH87" s="25"/>
      <c r="EI87" s="25"/>
      <c r="EJ87" s="25"/>
      <c r="EK87" s="25"/>
      <c r="EL87" s="25"/>
      <c r="EM87" s="25"/>
      <c r="EN87" s="25"/>
      <c r="EO87" s="25"/>
      <c r="EP87" s="25"/>
      <c r="EQ87" s="25"/>
      <c r="ER87" s="25"/>
      <c r="ES87" s="25"/>
      <c r="ET87" s="25"/>
      <c r="EU87" s="25"/>
      <c r="EV87" s="25"/>
      <c r="EW87" s="25"/>
      <c r="EX87" s="25"/>
      <c r="EY87" s="25"/>
      <c r="EZ87" s="25"/>
      <c r="FA87" s="25"/>
      <c r="FB87" s="25"/>
      <c r="FC87" s="25"/>
      <c r="FD87" s="25"/>
      <c r="FE87" s="25"/>
      <c r="FF87" s="25"/>
      <c r="FG87" s="25"/>
      <c r="FH87" s="25"/>
      <c r="FI87" s="25"/>
      <c r="FJ87" s="25"/>
      <c r="FK87" s="25"/>
      <c r="FL87" s="25"/>
      <c r="FM87" s="25"/>
      <c r="FN87" s="25"/>
      <c r="FO87" s="25"/>
      <c r="FP87" s="25"/>
      <c r="FQ87" s="25"/>
      <c r="FR87" s="25"/>
      <c r="FS87" s="25"/>
      <c r="FT87" s="25"/>
      <c r="FU87" s="25"/>
      <c r="FV87" s="25"/>
      <c r="FW87" s="25"/>
      <c r="FX87" s="25"/>
      <c r="FY87" s="25"/>
      <c r="FZ87" s="25"/>
      <c r="GA87" s="25"/>
      <c r="GB87" s="25"/>
      <c r="GC87" s="25"/>
      <c r="GD87" s="25"/>
      <c r="GE87" s="25"/>
      <c r="GF87" s="25"/>
      <c r="GG87" s="25"/>
      <c r="GH87" s="25"/>
      <c r="GI87" s="25"/>
      <c r="GJ87" s="25"/>
      <c r="GK87" s="25"/>
      <c r="GL87" s="25"/>
      <c r="GM87" s="25"/>
      <c r="GN87" s="25"/>
      <c r="GO87" s="25"/>
      <c r="GP87" s="25"/>
      <c r="GQ87" s="25"/>
      <c r="GR87" s="25"/>
      <c r="GS87" s="25"/>
      <c r="GT87" s="25"/>
      <c r="GU87" s="25"/>
      <c r="GV87" s="25"/>
      <c r="GW87" s="25"/>
      <c r="GX87" s="25"/>
      <c r="GY87" s="25"/>
      <c r="GZ87" s="25"/>
      <c r="HA87" s="25"/>
      <c r="HB87" s="25"/>
      <c r="HC87" s="25"/>
      <c r="HD87" s="25"/>
      <c r="HE87" s="25"/>
      <c r="HF87" s="25"/>
      <c r="HG87" s="25"/>
      <c r="HH87" s="25"/>
      <c r="HI87" s="25"/>
      <c r="HJ87" s="25"/>
      <c r="HK87" s="25"/>
      <c r="HL87" s="25"/>
      <c r="HM87" s="25"/>
      <c r="HN87" s="25"/>
      <c r="HO87" s="25"/>
      <c r="HP87" s="25"/>
      <c r="HQ87" s="25"/>
      <c r="HR87" s="25"/>
      <c r="HS87" s="25"/>
      <c r="HT87" s="25"/>
      <c r="HU87" s="25"/>
      <c r="HV87" s="25"/>
      <c r="HW87" s="25"/>
      <c r="HX87" s="25"/>
      <c r="HY87" s="25"/>
      <c r="HZ87" s="25"/>
      <c r="IA87" s="25"/>
      <c r="IB87" s="25"/>
      <c r="IC87" s="25"/>
      <c r="ID87" s="25"/>
      <c r="IE87" s="25"/>
      <c r="IF87" s="25"/>
      <c r="IG87" s="25"/>
      <c r="IH87" s="25"/>
      <c r="II87" s="25"/>
      <c r="IJ87" s="25"/>
      <c r="IK87" s="25"/>
      <c r="IL87" s="25"/>
      <c r="IM87" s="25"/>
      <c r="IN87" s="25"/>
      <c r="IO87" s="25"/>
      <c r="IP87" s="25"/>
      <c r="IQ87" s="25"/>
      <c r="IR87" s="25"/>
      <c r="IS87" s="25"/>
      <c r="IT87" s="25"/>
    </row>
    <row r="88" spans="1:254" x14ac:dyDescent="0.2">
      <c r="A88" s="64">
        <v>40</v>
      </c>
      <c r="B88" s="52"/>
      <c r="C88" s="50"/>
      <c r="D88" s="63" t="s">
        <v>21</v>
      </c>
      <c r="E88" s="62" t="s">
        <v>20</v>
      </c>
      <c r="F88" s="61"/>
      <c r="G88" s="61"/>
      <c r="H88" s="61"/>
      <c r="I88" s="61"/>
      <c r="J88" s="61"/>
      <c r="K88" s="60"/>
      <c r="L88" s="18">
        <f>SUM(L89:L96)</f>
        <v>0</v>
      </c>
      <c r="M88" s="18">
        <f>SUM(M89:M96)</f>
        <v>24177</v>
      </c>
      <c r="N88" s="18">
        <f>SUM(N89:N92)</f>
        <v>0</v>
      </c>
      <c r="O88" s="26"/>
      <c r="P88" s="2">
        <f>SUM(P89:P93)</f>
        <v>0</v>
      </c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  <c r="DA88" s="25"/>
      <c r="DB88" s="25"/>
      <c r="DC88" s="25"/>
      <c r="DD88" s="25"/>
      <c r="DE88" s="25"/>
      <c r="DF88" s="25"/>
      <c r="DG88" s="25"/>
      <c r="DH88" s="25"/>
      <c r="DI88" s="25"/>
      <c r="DJ88" s="25"/>
      <c r="DK88" s="25"/>
      <c r="DL88" s="25"/>
      <c r="DM88" s="25"/>
      <c r="DN88" s="25"/>
      <c r="DO88" s="25"/>
      <c r="DP88" s="25"/>
      <c r="DQ88" s="25"/>
      <c r="DR88" s="25"/>
      <c r="DS88" s="25"/>
      <c r="DT88" s="25"/>
      <c r="DU88" s="25"/>
      <c r="DV88" s="25"/>
      <c r="DW88" s="25"/>
      <c r="DX88" s="25"/>
      <c r="DY88" s="25"/>
      <c r="DZ88" s="25"/>
      <c r="EA88" s="25"/>
      <c r="EB88" s="25"/>
      <c r="EC88" s="25"/>
      <c r="ED88" s="25"/>
      <c r="EE88" s="25"/>
      <c r="EF88" s="25"/>
      <c r="EG88" s="25"/>
      <c r="EH88" s="25"/>
      <c r="EI88" s="25"/>
      <c r="EJ88" s="25"/>
      <c r="EK88" s="25"/>
      <c r="EL88" s="25"/>
      <c r="EM88" s="25"/>
      <c r="EN88" s="25"/>
      <c r="EO88" s="25"/>
      <c r="EP88" s="25"/>
      <c r="EQ88" s="25"/>
      <c r="ER88" s="25"/>
      <c r="ES88" s="25"/>
      <c r="ET88" s="25"/>
      <c r="EU88" s="25"/>
      <c r="EV88" s="25"/>
      <c r="EW88" s="25"/>
      <c r="EX88" s="25"/>
      <c r="EY88" s="25"/>
      <c r="EZ88" s="25"/>
      <c r="FA88" s="25"/>
      <c r="FB88" s="25"/>
      <c r="FC88" s="25"/>
      <c r="FD88" s="25"/>
      <c r="FE88" s="25"/>
      <c r="FF88" s="25"/>
      <c r="FG88" s="25"/>
      <c r="FH88" s="25"/>
      <c r="FI88" s="25"/>
      <c r="FJ88" s="25"/>
      <c r="FK88" s="25"/>
      <c r="FL88" s="25"/>
      <c r="FM88" s="25"/>
      <c r="FN88" s="25"/>
      <c r="FO88" s="25"/>
      <c r="FP88" s="25"/>
      <c r="FQ88" s="25"/>
      <c r="FR88" s="25"/>
      <c r="FS88" s="25"/>
      <c r="FT88" s="25"/>
      <c r="FU88" s="25"/>
      <c r="FV88" s="25"/>
      <c r="FW88" s="25"/>
      <c r="FX88" s="25"/>
      <c r="FY88" s="25"/>
      <c r="FZ88" s="25"/>
      <c r="GA88" s="25"/>
      <c r="GB88" s="25"/>
      <c r="GC88" s="25"/>
      <c r="GD88" s="25"/>
      <c r="GE88" s="25"/>
      <c r="GF88" s="25"/>
      <c r="GG88" s="25"/>
      <c r="GH88" s="25"/>
      <c r="GI88" s="25"/>
      <c r="GJ88" s="25"/>
      <c r="GK88" s="25"/>
      <c r="GL88" s="25"/>
      <c r="GM88" s="25"/>
      <c r="GN88" s="25"/>
      <c r="GO88" s="25"/>
      <c r="GP88" s="25"/>
      <c r="GQ88" s="25"/>
      <c r="GR88" s="25"/>
      <c r="GS88" s="25"/>
      <c r="GT88" s="25"/>
      <c r="GU88" s="25"/>
      <c r="GV88" s="25"/>
      <c r="GW88" s="25"/>
      <c r="GX88" s="25"/>
      <c r="GY88" s="25"/>
      <c r="GZ88" s="25"/>
      <c r="HA88" s="25"/>
      <c r="HB88" s="25"/>
      <c r="HC88" s="25"/>
      <c r="HD88" s="25"/>
      <c r="HE88" s="25"/>
      <c r="HF88" s="25"/>
      <c r="HG88" s="25"/>
      <c r="HH88" s="25"/>
      <c r="HI88" s="25"/>
      <c r="HJ88" s="25"/>
      <c r="HK88" s="25"/>
      <c r="HL88" s="25"/>
      <c r="HM88" s="25"/>
      <c r="HN88" s="25"/>
      <c r="HO88" s="25"/>
      <c r="HP88" s="25"/>
      <c r="HQ88" s="25"/>
      <c r="HR88" s="25"/>
      <c r="HS88" s="25"/>
      <c r="HT88" s="25"/>
      <c r="HU88" s="25"/>
      <c r="HV88" s="25"/>
      <c r="HW88" s="25"/>
      <c r="HX88" s="25"/>
      <c r="HY88" s="25"/>
      <c r="HZ88" s="25"/>
      <c r="IA88" s="25"/>
      <c r="IB88" s="25"/>
      <c r="IC88" s="25"/>
      <c r="ID88" s="25"/>
      <c r="IE88" s="25"/>
      <c r="IF88" s="25"/>
      <c r="IG88" s="25"/>
      <c r="IH88" s="25"/>
      <c r="II88" s="25"/>
      <c r="IJ88" s="25"/>
      <c r="IK88" s="25"/>
      <c r="IL88" s="25"/>
      <c r="IM88" s="25"/>
      <c r="IN88" s="25"/>
      <c r="IO88" s="25"/>
      <c r="IP88" s="25"/>
      <c r="IQ88" s="25"/>
      <c r="IR88" s="25"/>
      <c r="IS88" s="25"/>
      <c r="IT88" s="25"/>
    </row>
    <row r="89" spans="1:254" s="53" customFormat="1" ht="15.75" customHeight="1" x14ac:dyDescent="0.2">
      <c r="A89" s="59">
        <v>41</v>
      </c>
      <c r="B89" s="58"/>
      <c r="C89" s="57"/>
      <c r="D89" s="56"/>
      <c r="E89" s="55">
        <v>1</v>
      </c>
      <c r="F89" s="11" t="s">
        <v>6</v>
      </c>
      <c r="G89" s="10"/>
      <c r="H89" s="10"/>
      <c r="I89" s="10"/>
      <c r="J89" s="10"/>
      <c r="K89" s="43">
        <v>1165475</v>
      </c>
      <c r="L89" s="6">
        <v>0</v>
      </c>
      <c r="M89" s="6">
        <v>1165</v>
      </c>
      <c r="N89" s="6"/>
      <c r="O89" s="54"/>
      <c r="P89" s="2"/>
    </row>
    <row r="90" spans="1:254" ht="15.75" customHeight="1" x14ac:dyDescent="0.2">
      <c r="A90" s="42">
        <v>42</v>
      </c>
      <c r="B90" s="52"/>
      <c r="C90" s="51"/>
      <c r="D90" s="50"/>
      <c r="E90" s="49">
        <v>2</v>
      </c>
      <c r="F90" s="11" t="s">
        <v>19</v>
      </c>
      <c r="G90" s="10"/>
      <c r="H90" s="10"/>
      <c r="I90" s="10"/>
      <c r="J90" s="10"/>
      <c r="K90" s="43">
        <v>19245700</v>
      </c>
      <c r="L90" s="6">
        <v>0</v>
      </c>
      <c r="M90" s="6">
        <v>19246</v>
      </c>
      <c r="N90" s="6"/>
    </row>
    <row r="91" spans="1:254" ht="15.75" customHeight="1" x14ac:dyDescent="0.2">
      <c r="A91" s="42">
        <v>43</v>
      </c>
      <c r="B91" s="41"/>
      <c r="C91" s="40"/>
      <c r="D91" s="39"/>
      <c r="E91" s="44">
        <v>3</v>
      </c>
      <c r="F91" s="11" t="s">
        <v>18</v>
      </c>
      <c r="G91" s="10"/>
      <c r="H91" s="10"/>
      <c r="I91" s="10"/>
      <c r="J91" s="10"/>
      <c r="K91" s="43">
        <v>306000</v>
      </c>
      <c r="L91" s="34">
        <v>0</v>
      </c>
      <c r="M91" s="6">
        <v>306</v>
      </c>
      <c r="N91" s="6"/>
    </row>
    <row r="92" spans="1:254" ht="15.75" customHeight="1" x14ac:dyDescent="0.2">
      <c r="A92" s="42">
        <v>44</v>
      </c>
      <c r="B92" s="41"/>
      <c r="C92" s="40"/>
      <c r="D92" s="39"/>
      <c r="E92" s="44">
        <v>4</v>
      </c>
      <c r="F92" s="11" t="s">
        <v>17</v>
      </c>
      <c r="G92" s="10"/>
      <c r="H92" s="10"/>
      <c r="I92" s="10"/>
      <c r="J92" s="10"/>
      <c r="K92" s="43">
        <v>2457865</v>
      </c>
      <c r="L92" s="34">
        <v>0</v>
      </c>
      <c r="M92" s="6">
        <v>2458</v>
      </c>
      <c r="N92" s="6"/>
    </row>
    <row r="93" spans="1:254" ht="15.75" customHeight="1" x14ac:dyDescent="0.2">
      <c r="A93" s="42">
        <v>45</v>
      </c>
      <c r="B93" s="48"/>
      <c r="C93" s="47"/>
      <c r="D93" s="46"/>
      <c r="E93" s="45">
        <v>5</v>
      </c>
      <c r="F93" s="11" t="s">
        <v>16</v>
      </c>
      <c r="G93" s="10"/>
      <c r="H93" s="10"/>
      <c r="I93" s="10"/>
      <c r="J93" s="10"/>
      <c r="K93" s="43">
        <v>1001500</v>
      </c>
      <c r="L93" s="34">
        <v>0</v>
      </c>
      <c r="M93" s="6">
        <v>1002</v>
      </c>
      <c r="N93" s="6"/>
    </row>
    <row r="94" spans="1:254" ht="15.75" hidden="1" customHeight="1" x14ac:dyDescent="0.2">
      <c r="A94" s="42">
        <v>46</v>
      </c>
      <c r="B94" s="41"/>
      <c r="C94" s="40"/>
      <c r="D94" s="39"/>
      <c r="E94" s="44">
        <v>6</v>
      </c>
      <c r="F94" s="11" t="s">
        <v>5</v>
      </c>
      <c r="G94" s="10"/>
      <c r="H94" s="10"/>
      <c r="I94" s="10"/>
      <c r="J94" s="10"/>
      <c r="K94" s="43"/>
      <c r="L94" s="34">
        <v>0</v>
      </c>
      <c r="M94" s="6"/>
      <c r="N94" s="6"/>
    </row>
    <row r="95" spans="1:254" ht="15.75" hidden="1" customHeight="1" x14ac:dyDescent="0.2">
      <c r="A95" s="42">
        <v>47</v>
      </c>
      <c r="B95" s="41"/>
      <c r="C95" s="40"/>
      <c r="D95" s="39"/>
      <c r="E95" s="44">
        <v>7</v>
      </c>
      <c r="F95" s="11" t="s">
        <v>3</v>
      </c>
      <c r="G95" s="10"/>
      <c r="H95" s="10"/>
      <c r="I95" s="10"/>
      <c r="J95" s="10"/>
      <c r="K95" s="43"/>
      <c r="L95" s="34">
        <v>0</v>
      </c>
      <c r="M95" s="6"/>
      <c r="N95" s="6"/>
    </row>
    <row r="96" spans="1:254" ht="15.75" hidden="1" customHeight="1" x14ac:dyDescent="0.2">
      <c r="A96" s="42">
        <v>46</v>
      </c>
      <c r="B96" s="41"/>
      <c r="C96" s="40"/>
      <c r="D96" s="39"/>
      <c r="E96" s="38">
        <v>8</v>
      </c>
      <c r="F96" s="37" t="s">
        <v>1</v>
      </c>
      <c r="G96" s="36"/>
      <c r="H96" s="36"/>
      <c r="I96" s="36"/>
      <c r="J96" s="36"/>
      <c r="K96" s="35"/>
      <c r="L96" s="34">
        <v>0</v>
      </c>
      <c r="M96" s="6"/>
      <c r="N96" s="6"/>
    </row>
    <row r="97" spans="1:254" ht="15.75" customHeight="1" x14ac:dyDescent="0.2">
      <c r="A97" s="33">
        <v>46</v>
      </c>
      <c r="B97" s="16"/>
      <c r="C97" s="15"/>
      <c r="D97" s="32" t="s">
        <v>15</v>
      </c>
      <c r="E97" s="31" t="s">
        <v>14</v>
      </c>
      <c r="F97" s="30"/>
      <c r="G97" s="30"/>
      <c r="H97" s="30"/>
      <c r="I97" s="30"/>
      <c r="J97" s="30"/>
      <c r="K97" s="29"/>
      <c r="L97" s="28">
        <f>SUM(L101,L99,L100,L98,L103,L104,L105,L106)</f>
        <v>0</v>
      </c>
      <c r="M97" s="27">
        <v>1457</v>
      </c>
      <c r="N97" s="27"/>
      <c r="O97" s="26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  <c r="DA97" s="25"/>
      <c r="DB97" s="25"/>
      <c r="DC97" s="25"/>
      <c r="DD97" s="25"/>
      <c r="DE97" s="25"/>
      <c r="DF97" s="25"/>
      <c r="DG97" s="25"/>
      <c r="DH97" s="25"/>
      <c r="DI97" s="25"/>
      <c r="DJ97" s="25"/>
      <c r="DK97" s="25"/>
      <c r="DL97" s="25"/>
      <c r="DM97" s="25"/>
      <c r="DN97" s="25"/>
      <c r="DO97" s="25"/>
      <c r="DP97" s="25"/>
      <c r="DQ97" s="25"/>
      <c r="DR97" s="25"/>
      <c r="DS97" s="25"/>
      <c r="DT97" s="25"/>
      <c r="DU97" s="25"/>
      <c r="DV97" s="25"/>
      <c r="DW97" s="25"/>
      <c r="DX97" s="25"/>
      <c r="DY97" s="25"/>
      <c r="DZ97" s="25"/>
      <c r="EA97" s="25"/>
      <c r="EB97" s="25"/>
      <c r="EC97" s="25"/>
      <c r="ED97" s="25"/>
      <c r="EE97" s="25"/>
      <c r="EF97" s="25"/>
      <c r="EG97" s="25"/>
      <c r="EH97" s="25"/>
      <c r="EI97" s="25"/>
      <c r="EJ97" s="25"/>
      <c r="EK97" s="25"/>
      <c r="EL97" s="25"/>
      <c r="EM97" s="25"/>
      <c r="EN97" s="25"/>
      <c r="EO97" s="25"/>
      <c r="EP97" s="25"/>
      <c r="EQ97" s="25"/>
      <c r="ER97" s="25"/>
      <c r="ES97" s="25"/>
      <c r="ET97" s="25"/>
      <c r="EU97" s="25"/>
      <c r="EV97" s="25"/>
      <c r="EW97" s="25"/>
      <c r="EX97" s="25"/>
      <c r="EY97" s="25"/>
      <c r="EZ97" s="25"/>
      <c r="FA97" s="25"/>
      <c r="FB97" s="25"/>
      <c r="FC97" s="25"/>
      <c r="FD97" s="25"/>
      <c r="FE97" s="25"/>
      <c r="FF97" s="25"/>
      <c r="FG97" s="25"/>
      <c r="FH97" s="25"/>
      <c r="FI97" s="25"/>
      <c r="FJ97" s="25"/>
      <c r="FK97" s="25"/>
      <c r="FL97" s="25"/>
      <c r="FM97" s="25"/>
      <c r="FN97" s="25"/>
      <c r="FO97" s="25"/>
      <c r="FP97" s="25"/>
      <c r="FQ97" s="25"/>
      <c r="FR97" s="25"/>
      <c r="FS97" s="25"/>
      <c r="FT97" s="25"/>
      <c r="FU97" s="25"/>
      <c r="FV97" s="25"/>
      <c r="FW97" s="25"/>
      <c r="FX97" s="25"/>
      <c r="FY97" s="25"/>
      <c r="FZ97" s="25"/>
      <c r="GA97" s="25"/>
      <c r="GB97" s="25"/>
      <c r="GC97" s="25"/>
      <c r="GD97" s="25"/>
      <c r="GE97" s="25"/>
      <c r="GF97" s="25"/>
      <c r="GG97" s="25"/>
      <c r="GH97" s="25"/>
      <c r="GI97" s="25"/>
      <c r="GJ97" s="25"/>
      <c r="GK97" s="25"/>
      <c r="GL97" s="25"/>
      <c r="GM97" s="25"/>
      <c r="GN97" s="25"/>
      <c r="GO97" s="25"/>
      <c r="GP97" s="25"/>
      <c r="GQ97" s="25"/>
      <c r="GR97" s="25"/>
      <c r="GS97" s="25"/>
      <c r="GT97" s="25"/>
      <c r="GU97" s="25"/>
      <c r="GV97" s="25"/>
      <c r="GW97" s="25"/>
      <c r="GX97" s="25"/>
      <c r="GY97" s="25"/>
      <c r="GZ97" s="25"/>
      <c r="HA97" s="25"/>
      <c r="HB97" s="25"/>
      <c r="HC97" s="25"/>
      <c r="HD97" s="25"/>
      <c r="HE97" s="25"/>
      <c r="HF97" s="25"/>
      <c r="HG97" s="25"/>
      <c r="HH97" s="25"/>
      <c r="HI97" s="25"/>
      <c r="HJ97" s="25"/>
      <c r="HK97" s="25"/>
      <c r="HL97" s="25"/>
      <c r="HM97" s="25"/>
      <c r="HN97" s="25"/>
      <c r="HO97" s="25"/>
      <c r="HP97" s="25"/>
      <c r="HQ97" s="25"/>
      <c r="HR97" s="25"/>
      <c r="HS97" s="25"/>
      <c r="HT97" s="25"/>
      <c r="HU97" s="25"/>
      <c r="HV97" s="25"/>
      <c r="HW97" s="25"/>
      <c r="HX97" s="25"/>
      <c r="HY97" s="25"/>
      <c r="HZ97" s="25"/>
      <c r="IA97" s="25"/>
      <c r="IB97" s="25"/>
      <c r="IC97" s="25"/>
      <c r="ID97" s="25"/>
      <c r="IE97" s="25"/>
      <c r="IF97" s="25"/>
      <c r="IG97" s="25"/>
      <c r="IH97" s="25"/>
      <c r="II97" s="25"/>
      <c r="IJ97" s="25"/>
      <c r="IK97" s="25"/>
      <c r="IL97" s="25"/>
      <c r="IM97" s="25"/>
      <c r="IN97" s="25"/>
      <c r="IO97" s="25"/>
      <c r="IP97" s="25"/>
      <c r="IQ97" s="25"/>
      <c r="IR97" s="25"/>
      <c r="IS97" s="25"/>
      <c r="IT97" s="25"/>
    </row>
    <row r="98" spans="1:254" x14ac:dyDescent="0.2">
      <c r="A98" s="24">
        <v>40</v>
      </c>
      <c r="B98" s="14"/>
      <c r="C98" s="13"/>
      <c r="D98" s="23"/>
      <c r="E98" s="22"/>
      <c r="F98" s="21"/>
      <c r="G98" s="21"/>
      <c r="H98" s="21"/>
      <c r="I98" s="20"/>
      <c r="J98" s="20"/>
      <c r="K98" s="19">
        <f>789467+667490</f>
        <v>1456957</v>
      </c>
      <c r="L98" s="18"/>
      <c r="M98" s="17"/>
      <c r="N98" s="17"/>
    </row>
    <row r="100" spans="1:254" hidden="1" x14ac:dyDescent="0.2"/>
    <row r="101" spans="1:254" hidden="1" x14ac:dyDescent="0.2"/>
    <row r="102" spans="1:254" hidden="1" x14ac:dyDescent="0.2">
      <c r="B102" s="16" t="s">
        <v>13</v>
      </c>
      <c r="C102" s="15"/>
    </row>
    <row r="103" spans="1:254" hidden="1" x14ac:dyDescent="0.2">
      <c r="B103" s="14"/>
      <c r="C103" s="13"/>
      <c r="K103" s="8">
        <f>SUM(K104:K110)</f>
        <v>24830225</v>
      </c>
      <c r="M103" s="6">
        <f>SUM(M104:M110)</f>
        <v>24830</v>
      </c>
    </row>
    <row r="104" spans="1:254" ht="15.75" hidden="1" customHeight="1" x14ac:dyDescent="0.2">
      <c r="D104" s="12" t="s">
        <v>12</v>
      </c>
      <c r="E104" s="12"/>
      <c r="F104" s="11" t="s">
        <v>11</v>
      </c>
      <c r="G104" s="10"/>
      <c r="H104" s="10"/>
      <c r="I104" s="10"/>
      <c r="J104" s="10"/>
      <c r="K104" s="8">
        <v>500454</v>
      </c>
      <c r="L104" s="7" t="s">
        <v>4</v>
      </c>
      <c r="M104" s="6">
        <v>501</v>
      </c>
    </row>
    <row r="105" spans="1:254" ht="15.75" hidden="1" customHeight="1" x14ac:dyDescent="0.2">
      <c r="D105" s="12" t="s">
        <v>10</v>
      </c>
      <c r="E105" s="12"/>
      <c r="F105" s="11" t="s">
        <v>9</v>
      </c>
      <c r="G105" s="10"/>
      <c r="H105" s="10"/>
      <c r="I105" s="10"/>
      <c r="J105" s="10"/>
      <c r="K105" s="8">
        <v>1050000</v>
      </c>
      <c r="L105" s="7" t="s">
        <v>4</v>
      </c>
      <c r="M105" s="6">
        <v>1050</v>
      </c>
    </row>
    <row r="106" spans="1:254" ht="15.75" hidden="1" customHeight="1" x14ac:dyDescent="0.2">
      <c r="D106" s="12" t="s">
        <v>8</v>
      </c>
      <c r="E106" s="12"/>
      <c r="F106" s="11" t="s">
        <v>7</v>
      </c>
      <c r="G106" s="10"/>
      <c r="H106" s="10"/>
      <c r="I106" s="10"/>
      <c r="J106" s="10"/>
      <c r="K106" s="8">
        <v>109312</v>
      </c>
      <c r="L106" s="7" t="s">
        <v>4</v>
      </c>
      <c r="M106" s="6">
        <v>109</v>
      </c>
    </row>
    <row r="107" spans="1:254" hidden="1" x14ac:dyDescent="0.2">
      <c r="D107" s="12" t="s">
        <v>2</v>
      </c>
      <c r="E107" s="12"/>
      <c r="F107" s="11" t="s">
        <v>6</v>
      </c>
      <c r="G107" s="10"/>
      <c r="H107" s="10"/>
      <c r="I107" s="10"/>
      <c r="J107" s="10"/>
      <c r="K107" s="8">
        <v>399306</v>
      </c>
      <c r="L107" s="7" t="s">
        <v>4</v>
      </c>
      <c r="M107" s="6">
        <v>399</v>
      </c>
    </row>
    <row r="108" spans="1:254" ht="15.75" hidden="1" customHeight="1" x14ac:dyDescent="0.2">
      <c r="D108" s="12" t="s">
        <v>2</v>
      </c>
      <c r="E108" s="12"/>
      <c r="F108" s="11" t="s">
        <v>5</v>
      </c>
      <c r="G108" s="10"/>
      <c r="H108" s="10"/>
      <c r="I108" s="10"/>
      <c r="J108" s="10"/>
      <c r="K108" s="8">
        <v>13117113</v>
      </c>
      <c r="L108" s="7" t="s">
        <v>4</v>
      </c>
      <c r="M108" s="6">
        <v>13117</v>
      </c>
    </row>
    <row r="109" spans="1:254" ht="15.75" hidden="1" customHeight="1" x14ac:dyDescent="0.2">
      <c r="D109" s="12" t="s">
        <v>2</v>
      </c>
      <c r="E109" s="12"/>
      <c r="F109" s="11" t="s">
        <v>3</v>
      </c>
      <c r="G109" s="10"/>
      <c r="H109" s="10"/>
      <c r="I109" s="10"/>
      <c r="J109" s="10"/>
      <c r="K109" s="8">
        <v>5654040</v>
      </c>
      <c r="L109" s="7" t="s">
        <v>0</v>
      </c>
      <c r="M109" s="6">
        <v>5654</v>
      </c>
    </row>
    <row r="110" spans="1:254" ht="15.75" hidden="1" customHeight="1" x14ac:dyDescent="0.2">
      <c r="D110" s="12" t="s">
        <v>2</v>
      </c>
      <c r="E110" s="12"/>
      <c r="F110" s="11" t="s">
        <v>1</v>
      </c>
      <c r="G110" s="10"/>
      <c r="H110" s="10"/>
      <c r="I110" s="10"/>
      <c r="J110" s="9"/>
      <c r="K110" s="8">
        <v>4000000</v>
      </c>
      <c r="L110" s="7" t="s">
        <v>0</v>
      </c>
      <c r="M110" s="6">
        <v>4000</v>
      </c>
    </row>
    <row r="111" spans="1:254" hidden="1" x14ac:dyDescent="0.2"/>
  </sheetData>
  <mergeCells count="192">
    <mergeCell ref="D110:E110"/>
    <mergeCell ref="F104:J104"/>
    <mergeCell ref="F105:J105"/>
    <mergeCell ref="F106:J106"/>
    <mergeCell ref="F107:J107"/>
    <mergeCell ref="B102:C103"/>
    <mergeCell ref="F108:J108"/>
    <mergeCell ref="F109:J109"/>
    <mergeCell ref="F110:J110"/>
    <mergeCell ref="D104:E104"/>
    <mergeCell ref="D105:E105"/>
    <mergeCell ref="D106:E106"/>
    <mergeCell ref="D107:E107"/>
    <mergeCell ref="D108:E108"/>
    <mergeCell ref="D109:E109"/>
    <mergeCell ref="B84:D85"/>
    <mergeCell ref="E84:E85"/>
    <mergeCell ref="B92:D92"/>
    <mergeCell ref="B93:D93"/>
    <mergeCell ref="B94:D94"/>
    <mergeCell ref="F84:K84"/>
    <mergeCell ref="E97:K97"/>
    <mergeCell ref="A67:A68"/>
    <mergeCell ref="B67:F68"/>
    <mergeCell ref="G67:G68"/>
    <mergeCell ref="H67:K67"/>
    <mergeCell ref="F92:J92"/>
    <mergeCell ref="F89:J89"/>
    <mergeCell ref="F93:J93"/>
    <mergeCell ref="F90:J90"/>
    <mergeCell ref="F91:J91"/>
    <mergeCell ref="F95:J95"/>
    <mergeCell ref="B89:D89"/>
    <mergeCell ref="A97:A98"/>
    <mergeCell ref="B97:C98"/>
    <mergeCell ref="D97:D98"/>
    <mergeCell ref="B95:D95"/>
    <mergeCell ref="F94:J94"/>
    <mergeCell ref="B96:D96"/>
    <mergeCell ref="F96:J96"/>
    <mergeCell ref="A86:A87"/>
    <mergeCell ref="B86:C87"/>
    <mergeCell ref="D86:D87"/>
    <mergeCell ref="E86:K86"/>
    <mergeCell ref="B88:C88"/>
    <mergeCell ref="E88:K88"/>
    <mergeCell ref="E78:E79"/>
    <mergeCell ref="F78:K78"/>
    <mergeCell ref="B80:C80"/>
    <mergeCell ref="E80:K80"/>
    <mergeCell ref="A81:A83"/>
    <mergeCell ref="B81:D83"/>
    <mergeCell ref="E81:E83"/>
    <mergeCell ref="F81:K82"/>
    <mergeCell ref="A72:A73"/>
    <mergeCell ref="B72:E73"/>
    <mergeCell ref="F72:F73"/>
    <mergeCell ref="G72:K72"/>
    <mergeCell ref="A74:A75"/>
    <mergeCell ref="B74:E75"/>
    <mergeCell ref="F74:F75"/>
    <mergeCell ref="G74:K74"/>
    <mergeCell ref="B69:D69"/>
    <mergeCell ref="F69:K69"/>
    <mergeCell ref="A70:A71"/>
    <mergeCell ref="B70:E71"/>
    <mergeCell ref="F70:F71"/>
    <mergeCell ref="G70:K70"/>
    <mergeCell ref="A63:A64"/>
    <mergeCell ref="B63:E64"/>
    <mergeCell ref="F63:F64"/>
    <mergeCell ref="G63:K63"/>
    <mergeCell ref="A65:A66"/>
    <mergeCell ref="B65:F66"/>
    <mergeCell ref="G65:G66"/>
    <mergeCell ref="H65:K65"/>
    <mergeCell ref="A59:A60"/>
    <mergeCell ref="B59:E60"/>
    <mergeCell ref="F59:F60"/>
    <mergeCell ref="G59:K59"/>
    <mergeCell ref="A61:A62"/>
    <mergeCell ref="B61:E62"/>
    <mergeCell ref="F61:F62"/>
    <mergeCell ref="G61:K61"/>
    <mergeCell ref="A55:A56"/>
    <mergeCell ref="B55:E56"/>
    <mergeCell ref="F55:F56"/>
    <mergeCell ref="G55:K55"/>
    <mergeCell ref="A57:A58"/>
    <mergeCell ref="B57:E58"/>
    <mergeCell ref="F57:F58"/>
    <mergeCell ref="G57:K57"/>
    <mergeCell ref="A52:A53"/>
    <mergeCell ref="B52:D53"/>
    <mergeCell ref="E52:E53"/>
    <mergeCell ref="F52:K52"/>
    <mergeCell ref="B54:D54"/>
    <mergeCell ref="F54:K54"/>
    <mergeCell ref="A48:A49"/>
    <mergeCell ref="B48:D49"/>
    <mergeCell ref="E48:E49"/>
    <mergeCell ref="F48:K48"/>
    <mergeCell ref="G49:H49"/>
    <mergeCell ref="A50:A51"/>
    <mergeCell ref="B50:C51"/>
    <mergeCell ref="D50:D51"/>
    <mergeCell ref="E50:K51"/>
    <mergeCell ref="A41:A45"/>
    <mergeCell ref="B41:D45"/>
    <mergeCell ref="E41:E45"/>
    <mergeCell ref="F41:K42"/>
    <mergeCell ref="F43:I43"/>
    <mergeCell ref="A46:A47"/>
    <mergeCell ref="B46:D47"/>
    <mergeCell ref="E46:E47"/>
    <mergeCell ref="F46:K46"/>
    <mergeCell ref="F47:I47"/>
    <mergeCell ref="B40:C40"/>
    <mergeCell ref="E40:K40"/>
    <mergeCell ref="A38:A39"/>
    <mergeCell ref="B38:D39"/>
    <mergeCell ref="E38:E39"/>
    <mergeCell ref="F38:K38"/>
    <mergeCell ref="G34:K34"/>
    <mergeCell ref="G35:I35"/>
    <mergeCell ref="A36:A37"/>
    <mergeCell ref="B36:D37"/>
    <mergeCell ref="E36:E37"/>
    <mergeCell ref="F36:K36"/>
    <mergeCell ref="A26:A27"/>
    <mergeCell ref="B26:F27"/>
    <mergeCell ref="G26:G27"/>
    <mergeCell ref="G28:G29"/>
    <mergeCell ref="H28:K28"/>
    <mergeCell ref="A30:A31"/>
    <mergeCell ref="B30:E31"/>
    <mergeCell ref="F30:F31"/>
    <mergeCell ref="G30:K30"/>
    <mergeCell ref="A28:A29"/>
    <mergeCell ref="A24:A25"/>
    <mergeCell ref="B24:F25"/>
    <mergeCell ref="G24:G25"/>
    <mergeCell ref="H24:K24"/>
    <mergeCell ref="B22:F23"/>
    <mergeCell ref="G22:G23"/>
    <mergeCell ref="H22:K22"/>
    <mergeCell ref="A22:A23"/>
    <mergeCell ref="A19:A20"/>
    <mergeCell ref="B19:E20"/>
    <mergeCell ref="F19:F20"/>
    <mergeCell ref="G19:K19"/>
    <mergeCell ref="B21:E21"/>
    <mergeCell ref="G21:K21"/>
    <mergeCell ref="B28:F29"/>
    <mergeCell ref="A32:A33"/>
    <mergeCell ref="F45:I45"/>
    <mergeCell ref="B32:E33"/>
    <mergeCell ref="F32:F33"/>
    <mergeCell ref="G32:K32"/>
    <mergeCell ref="G33:I33"/>
    <mergeCell ref="A34:A35"/>
    <mergeCell ref="B34:E35"/>
    <mergeCell ref="F34:F35"/>
    <mergeCell ref="A3:M3"/>
    <mergeCell ref="A4:M4"/>
    <mergeCell ref="A5:M5"/>
    <mergeCell ref="D11:K11"/>
    <mergeCell ref="E76:E77"/>
    <mergeCell ref="F76:K76"/>
    <mergeCell ref="A11:A14"/>
    <mergeCell ref="B12:B14"/>
    <mergeCell ref="C12:C14"/>
    <mergeCell ref="F44:I44"/>
    <mergeCell ref="N12:N14"/>
    <mergeCell ref="B18:D18"/>
    <mergeCell ref="F18:K18"/>
    <mergeCell ref="B15:K15"/>
    <mergeCell ref="C16:K16"/>
    <mergeCell ref="B17:C17"/>
    <mergeCell ref="E17:K17"/>
    <mergeCell ref="L12:L14"/>
    <mergeCell ref="M12:M14"/>
    <mergeCell ref="A1:M1"/>
    <mergeCell ref="A2:M2"/>
    <mergeCell ref="B91:D91"/>
    <mergeCell ref="B90:D90"/>
    <mergeCell ref="A76:A77"/>
    <mergeCell ref="B76:D77"/>
    <mergeCell ref="A78:A79"/>
    <mergeCell ref="B78:D79"/>
    <mergeCell ref="D12:K14"/>
    <mergeCell ref="A84:A85"/>
  </mergeCells>
  <printOptions horizontalCentered="1"/>
  <pageMargins left="0.39370078740157483" right="0.39370078740157483" top="0.39370078740157483" bottom="0.78740157480314965" header="0" footer="0"/>
  <pageSetup paperSize="9" scale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4</vt:lpstr>
      <vt:lpstr>'4'!Nyomtatási_cím</vt:lpstr>
      <vt:lpstr>'4'!Nyomtatási_terület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Vinczéné Sós Katalin</dc:creator>
  <cp:lastModifiedBy>Vinczéné Sós Katalin</cp:lastModifiedBy>
  <dcterms:created xsi:type="dcterms:W3CDTF">2018-04-25T07:01:54Z</dcterms:created>
  <dcterms:modified xsi:type="dcterms:W3CDTF">2018-04-25T07:02:05Z</dcterms:modified>
</cp:coreProperties>
</file>