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ÖZÖS\Testületi Anyagok\2019. 06 - JÚNIUS\06_2019 KV RENDELET 1  MÓDOSÍTÁS+\"/>
    </mc:Choice>
  </mc:AlternateContent>
  <bookViews>
    <workbookView xWindow="0" yWindow="0" windowWidth="23040" windowHeight="9192" tabRatio="701" activeTab="9"/>
  </bookViews>
  <sheets>
    <sheet name="össz 2" sheetId="14" r:id="rId1"/>
    <sheet name="Önk 2a" sheetId="15" r:id="rId2"/>
    <sheet name="PH 2b" sheetId="16" r:id="rId3"/>
    <sheet name="SZEI 2c" sheetId="13" r:id="rId4"/>
    <sheet name="HBPMK 2d" sheetId="10" r:id="rId5"/>
    <sheet name="FMC 2e" sheetId="11" r:id="rId6"/>
    <sheet name="Óvoda 2f" sheetId="12" r:id="rId7"/>
    <sheet name="Bölcsőde 2g" sheetId="8" r:id="rId8"/>
    <sheet name="Gondozási 2h" sheetId="9" r:id="rId9"/>
    <sheet name="SZERI 2i" sheetId="17" r:id="rId10"/>
  </sheets>
  <definedNames>
    <definedName name="_xlnm._FilterDatabase" localSheetId="1" hidden="1">'Önk 2a'!$A$1:$A$106</definedName>
    <definedName name="_xlnm.Print_Titles" localSheetId="1">'Önk 2a'!$1:$2</definedName>
    <definedName name="_xlnm.Print_Titles" localSheetId="0">'össz 2'!$1:$2</definedName>
    <definedName name="_xlnm.Print_Area" localSheetId="7">'Bölcsőde 2g'!$A$1:$J$44</definedName>
    <definedName name="_xlnm.Print_Area" localSheetId="5">'FMC 2e'!$A$1:$J$44</definedName>
    <definedName name="_xlnm.Print_Area" localSheetId="8">'Gondozási 2h'!$A$1:$J$44</definedName>
    <definedName name="_xlnm.Print_Area" localSheetId="4">'HBPMK 2d'!$A$1:$J$44</definedName>
    <definedName name="_xlnm.Print_Area" localSheetId="6">'Óvoda 2f'!$A$1:$J$44</definedName>
    <definedName name="_xlnm.Print_Area" localSheetId="1">'Önk 2a'!$A$1:$M$76</definedName>
    <definedName name="_xlnm.Print_Area" localSheetId="0">'össz 2'!$A$1:$H$71</definedName>
    <definedName name="_xlnm.Print_Area" localSheetId="3">'SZEI 2c'!$A$1:$J$44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5" i="15" l="1"/>
  <c r="J5" i="11" l="1"/>
  <c r="J26" i="10"/>
  <c r="F55" i="14"/>
  <c r="F49" i="14"/>
  <c r="F61" i="15"/>
  <c r="G47" i="14" l="1"/>
  <c r="I19" i="15"/>
  <c r="J19" i="15"/>
  <c r="K19" i="15"/>
  <c r="L19" i="15"/>
  <c r="E26" i="12"/>
  <c r="F26" i="12"/>
  <c r="G26" i="12"/>
  <c r="H26" i="12"/>
  <c r="I26" i="12"/>
  <c r="J28" i="12"/>
  <c r="D26" i="12"/>
  <c r="I26" i="16"/>
  <c r="E6" i="16"/>
  <c r="F6" i="16"/>
  <c r="G6" i="16"/>
  <c r="H6" i="16"/>
  <c r="I28" i="16"/>
  <c r="E26" i="16"/>
  <c r="F26" i="16"/>
  <c r="G26" i="16"/>
  <c r="H26" i="16"/>
  <c r="D26" i="16"/>
  <c r="J28" i="10"/>
  <c r="E26" i="10"/>
  <c r="F26" i="10"/>
  <c r="G26" i="10"/>
  <c r="H26" i="10"/>
  <c r="I26" i="10"/>
  <c r="D26" i="10"/>
  <c r="E33" i="11"/>
  <c r="F33" i="11"/>
  <c r="G33" i="11"/>
  <c r="H33" i="11"/>
  <c r="I33" i="11"/>
  <c r="E34" i="11"/>
  <c r="F34" i="11"/>
  <c r="G34" i="11"/>
  <c r="H34" i="11"/>
  <c r="I34" i="11"/>
  <c r="E35" i="11"/>
  <c r="F35" i="11"/>
  <c r="G35" i="11"/>
  <c r="H35" i="11"/>
  <c r="I35" i="11"/>
  <c r="E36" i="11"/>
  <c r="F36" i="11"/>
  <c r="G36" i="11"/>
  <c r="H36" i="11"/>
  <c r="I36" i="11"/>
  <c r="E37" i="11"/>
  <c r="F37" i="11"/>
  <c r="G37" i="11"/>
  <c r="H37" i="11"/>
  <c r="I37" i="11"/>
  <c r="E38" i="11"/>
  <c r="F38" i="11"/>
  <c r="G38" i="11"/>
  <c r="H38" i="11"/>
  <c r="I38" i="11"/>
  <c r="E39" i="11"/>
  <c r="F39" i="11"/>
  <c r="G39" i="11"/>
  <c r="H39" i="11"/>
  <c r="I39" i="11"/>
  <c r="E40" i="11"/>
  <c r="F40" i="11"/>
  <c r="G40" i="11"/>
  <c r="H40" i="11"/>
  <c r="I40" i="11"/>
  <c r="E41" i="11"/>
  <c r="F41" i="11"/>
  <c r="G41" i="11"/>
  <c r="H41" i="11"/>
  <c r="I41" i="11"/>
  <c r="E42" i="11"/>
  <c r="F42" i="11"/>
  <c r="G42" i="11"/>
  <c r="H42" i="11"/>
  <c r="I42" i="11"/>
  <c r="E43" i="11"/>
  <c r="F43" i="11"/>
  <c r="G43" i="11"/>
  <c r="H43" i="11"/>
  <c r="I43" i="11"/>
  <c r="E44" i="11"/>
  <c r="F44" i="11"/>
  <c r="G44" i="11"/>
  <c r="H44" i="11"/>
  <c r="I44" i="11"/>
  <c r="E32" i="11"/>
  <c r="F32" i="11"/>
  <c r="G32" i="11"/>
  <c r="H32" i="11"/>
  <c r="I32" i="11"/>
  <c r="E30" i="11"/>
  <c r="F30" i="11"/>
  <c r="F29" i="11" s="1"/>
  <c r="G30" i="11"/>
  <c r="H30" i="11"/>
  <c r="H29" i="11" s="1"/>
  <c r="I30" i="11"/>
  <c r="E29" i="11"/>
  <c r="G29" i="11"/>
  <c r="I29" i="11"/>
  <c r="J7" i="11"/>
  <c r="E6" i="11"/>
  <c r="F6" i="11"/>
  <c r="G6" i="11"/>
  <c r="H6" i="11"/>
  <c r="I6" i="11"/>
  <c r="J28" i="11"/>
  <c r="E26" i="11"/>
  <c r="F26" i="11"/>
  <c r="G26" i="11"/>
  <c r="H26" i="11"/>
  <c r="I26" i="11"/>
  <c r="D26" i="11"/>
  <c r="E26" i="13"/>
  <c r="F26" i="13"/>
  <c r="G26" i="13"/>
  <c r="H26" i="13"/>
  <c r="I26" i="13"/>
  <c r="D26" i="13"/>
  <c r="J28" i="13"/>
  <c r="F26" i="9"/>
  <c r="G26" i="9"/>
  <c r="H26" i="9"/>
  <c r="I26" i="9"/>
  <c r="J26" i="9"/>
  <c r="J28" i="9"/>
  <c r="E26" i="9"/>
  <c r="J26" i="8"/>
  <c r="J28" i="8"/>
  <c r="E26" i="8"/>
  <c r="E31" i="17" l="1"/>
  <c r="F31" i="17"/>
  <c r="G31" i="17"/>
  <c r="D28" i="17"/>
  <c r="E28" i="17"/>
  <c r="F28" i="17"/>
  <c r="G28" i="17"/>
  <c r="E32" i="17"/>
  <c r="F32" i="17"/>
  <c r="G32" i="17"/>
  <c r="D33" i="17"/>
  <c r="E33" i="17"/>
  <c r="F33" i="17"/>
  <c r="G33" i="17"/>
  <c r="D34" i="17"/>
  <c r="E34" i="17"/>
  <c r="F34" i="17"/>
  <c r="G34" i="17"/>
  <c r="E35" i="17"/>
  <c r="F35" i="17"/>
  <c r="G35" i="17"/>
  <c r="E36" i="17"/>
  <c r="F36" i="17"/>
  <c r="G36" i="17"/>
  <c r="D37" i="17"/>
  <c r="D41" i="17" s="1"/>
  <c r="E37" i="17"/>
  <c r="F37" i="17"/>
  <c r="G37" i="17"/>
  <c r="D38" i="17"/>
  <c r="E38" i="17"/>
  <c r="F38" i="17"/>
  <c r="G38" i="17"/>
  <c r="D39" i="17"/>
  <c r="E39" i="17"/>
  <c r="F39" i="17"/>
  <c r="G39" i="17"/>
  <c r="E40" i="17"/>
  <c r="F40" i="17"/>
  <c r="G40" i="17"/>
  <c r="E41" i="17"/>
  <c r="F41" i="17"/>
  <c r="G41" i="17"/>
  <c r="D42" i="17"/>
  <c r="E42" i="17"/>
  <c r="F42" i="17"/>
  <c r="G42" i="17"/>
  <c r="E43" i="17"/>
  <c r="F43" i="17"/>
  <c r="G43" i="17"/>
  <c r="D29" i="17"/>
  <c r="E29" i="17"/>
  <c r="F29" i="17"/>
  <c r="G29" i="17"/>
  <c r="H29" i="17"/>
  <c r="H30" i="17"/>
  <c r="D26" i="17"/>
  <c r="E26" i="17"/>
  <c r="E25" i="17" s="1"/>
  <c r="F26" i="17"/>
  <c r="G26" i="17"/>
  <c r="G25" i="17" s="1"/>
  <c r="H27" i="17"/>
  <c r="E22" i="17"/>
  <c r="F22" i="17"/>
  <c r="G22" i="17"/>
  <c r="D23" i="17"/>
  <c r="E23" i="17"/>
  <c r="F23" i="17"/>
  <c r="G23" i="17"/>
  <c r="D24" i="17"/>
  <c r="E24" i="17"/>
  <c r="F24" i="17"/>
  <c r="G24" i="17"/>
  <c r="D25" i="17"/>
  <c r="D31" i="17" s="1"/>
  <c r="F25" i="17"/>
  <c r="H14" i="17"/>
  <c r="H15" i="17"/>
  <c r="H16" i="17"/>
  <c r="H17" i="17"/>
  <c r="H18" i="17"/>
  <c r="H19" i="17"/>
  <c r="H20" i="17"/>
  <c r="H21" i="17"/>
  <c r="D13" i="17"/>
  <c r="D22" i="17" s="1"/>
  <c r="E13" i="17"/>
  <c r="F13" i="17"/>
  <c r="G13" i="17"/>
  <c r="D6" i="17"/>
  <c r="E6" i="17"/>
  <c r="E3" i="17" s="1"/>
  <c r="F6" i="17"/>
  <c r="G6" i="17"/>
  <c r="G3" i="17" s="1"/>
  <c r="H6" i="17"/>
  <c r="D3" i="17"/>
  <c r="F3" i="17"/>
  <c r="H3" i="17"/>
  <c r="H7" i="17"/>
  <c r="H8" i="17"/>
  <c r="H9" i="17"/>
  <c r="H10" i="17"/>
  <c r="H11" i="17"/>
  <c r="H12" i="17"/>
  <c r="H4" i="17"/>
  <c r="H5" i="17"/>
  <c r="C38" i="17"/>
  <c r="C37" i="17"/>
  <c r="C34" i="17"/>
  <c r="C42" i="17" s="1"/>
  <c r="C29" i="17"/>
  <c r="C28" i="17" s="1"/>
  <c r="C26" i="17"/>
  <c r="C25" i="17" s="1"/>
  <c r="C24" i="17"/>
  <c r="C13" i="17"/>
  <c r="C6" i="17"/>
  <c r="C33" i="17" s="1"/>
  <c r="C41" i="17" s="1"/>
  <c r="J34" i="9"/>
  <c r="J35" i="9"/>
  <c r="J37" i="9"/>
  <c r="J38" i="9"/>
  <c r="J39" i="9"/>
  <c r="J40" i="9"/>
  <c r="J42" i="9"/>
  <c r="J43" i="9"/>
  <c r="J31" i="9"/>
  <c r="E30" i="9"/>
  <c r="E29" i="9" s="1"/>
  <c r="F30" i="9"/>
  <c r="F29" i="9" s="1"/>
  <c r="G30" i="9"/>
  <c r="G29" i="9" s="1"/>
  <c r="H30" i="9"/>
  <c r="H29" i="9" s="1"/>
  <c r="I30" i="9"/>
  <c r="I29" i="9" s="1"/>
  <c r="J30" i="9"/>
  <c r="J29" i="9" s="1"/>
  <c r="J27" i="9"/>
  <c r="F22" i="9"/>
  <c r="G22" i="9"/>
  <c r="H22" i="9"/>
  <c r="I22" i="9"/>
  <c r="E23" i="9"/>
  <c r="F23" i="9"/>
  <c r="G23" i="9"/>
  <c r="H23" i="9"/>
  <c r="I23" i="9"/>
  <c r="E24" i="9"/>
  <c r="F24" i="9"/>
  <c r="G24" i="9"/>
  <c r="H24" i="9"/>
  <c r="I24" i="9"/>
  <c r="E25" i="9"/>
  <c r="F25" i="9"/>
  <c r="G25" i="9"/>
  <c r="H25" i="9"/>
  <c r="I25" i="9"/>
  <c r="J25" i="9"/>
  <c r="J14" i="9"/>
  <c r="J15" i="9"/>
  <c r="J16" i="9"/>
  <c r="J19" i="9"/>
  <c r="J21" i="9"/>
  <c r="E13" i="9"/>
  <c r="E22" i="9" s="1"/>
  <c r="F13" i="9"/>
  <c r="G13" i="9"/>
  <c r="H13" i="9"/>
  <c r="I13" i="9"/>
  <c r="J13" i="9"/>
  <c r="J7" i="9"/>
  <c r="J8" i="9"/>
  <c r="J23" i="9" s="1"/>
  <c r="J9" i="9"/>
  <c r="J10" i="9"/>
  <c r="J11" i="9"/>
  <c r="J12" i="9"/>
  <c r="J4" i="9"/>
  <c r="J5" i="9"/>
  <c r="E6" i="9"/>
  <c r="F6" i="9"/>
  <c r="G6" i="9"/>
  <c r="H6" i="9"/>
  <c r="I6" i="9"/>
  <c r="J6" i="9"/>
  <c r="E3" i="9"/>
  <c r="F3" i="9"/>
  <c r="G3" i="9"/>
  <c r="H3" i="9"/>
  <c r="I3" i="9"/>
  <c r="J3" i="9"/>
  <c r="D39" i="9"/>
  <c r="D38" i="9"/>
  <c r="D35" i="9"/>
  <c r="D43" i="9" s="1"/>
  <c r="D30" i="9"/>
  <c r="D29" i="9" s="1"/>
  <c r="D40" i="9" s="1"/>
  <c r="D27" i="9"/>
  <c r="D26" i="9" s="1"/>
  <c r="D25" i="9" s="1"/>
  <c r="D24" i="9"/>
  <c r="D13" i="9"/>
  <c r="D37" i="9" s="1"/>
  <c r="D6" i="9"/>
  <c r="D34" i="9" s="1"/>
  <c r="D42" i="9" s="1"/>
  <c r="D3" i="9"/>
  <c r="D22" i="9" s="1"/>
  <c r="J31" i="8"/>
  <c r="J27" i="8"/>
  <c r="J15" i="8"/>
  <c r="J16" i="8"/>
  <c r="J17" i="8"/>
  <c r="J18" i="8"/>
  <c r="J19" i="8"/>
  <c r="J20" i="8"/>
  <c r="J21" i="8"/>
  <c r="J14" i="8"/>
  <c r="J8" i="8"/>
  <c r="J9" i="8"/>
  <c r="J10" i="8"/>
  <c r="J11" i="8"/>
  <c r="J12" i="8"/>
  <c r="J7" i="8"/>
  <c r="J4" i="8"/>
  <c r="J5" i="8"/>
  <c r="F33" i="8"/>
  <c r="H33" i="8"/>
  <c r="E34" i="8"/>
  <c r="F34" i="8"/>
  <c r="G34" i="8"/>
  <c r="H34" i="8"/>
  <c r="I34" i="8"/>
  <c r="E35" i="8"/>
  <c r="F35" i="8"/>
  <c r="G35" i="8"/>
  <c r="H35" i="8"/>
  <c r="I35" i="8"/>
  <c r="I37" i="8"/>
  <c r="E38" i="8"/>
  <c r="E42" i="8" s="1"/>
  <c r="F38" i="8"/>
  <c r="G38" i="8"/>
  <c r="H38" i="8"/>
  <c r="I38" i="8"/>
  <c r="E39" i="8"/>
  <c r="F39" i="8"/>
  <c r="G39" i="8"/>
  <c r="H39" i="8"/>
  <c r="I39" i="8"/>
  <c r="E40" i="8"/>
  <c r="F40" i="8"/>
  <c r="G40" i="8"/>
  <c r="H40" i="8"/>
  <c r="I40" i="8"/>
  <c r="F42" i="8"/>
  <c r="G42" i="8"/>
  <c r="H42" i="8"/>
  <c r="I42" i="8"/>
  <c r="E43" i="8"/>
  <c r="F43" i="8"/>
  <c r="G43" i="8"/>
  <c r="H43" i="8"/>
  <c r="I43" i="8"/>
  <c r="E30" i="8"/>
  <c r="E29" i="8" s="1"/>
  <c r="F30" i="8"/>
  <c r="F29" i="8" s="1"/>
  <c r="G30" i="8"/>
  <c r="G29" i="8" s="1"/>
  <c r="H30" i="8"/>
  <c r="H29" i="8" s="1"/>
  <c r="I30" i="8"/>
  <c r="I29" i="8" s="1"/>
  <c r="J30" i="8"/>
  <c r="J29" i="8" s="1"/>
  <c r="I22" i="8"/>
  <c r="E23" i="8"/>
  <c r="F23" i="8"/>
  <c r="G23" i="8"/>
  <c r="H23" i="8"/>
  <c r="I23" i="8"/>
  <c r="E24" i="8"/>
  <c r="F24" i="8"/>
  <c r="G24" i="8"/>
  <c r="H24" i="8"/>
  <c r="I24" i="8"/>
  <c r="E25" i="8"/>
  <c r="F26" i="8"/>
  <c r="F25" i="8" s="1"/>
  <c r="F32" i="8" s="1"/>
  <c r="G26" i="8"/>
  <c r="G25" i="8" s="1"/>
  <c r="H26" i="8"/>
  <c r="H25" i="8" s="1"/>
  <c r="H32" i="8" s="1"/>
  <c r="I26" i="8"/>
  <c r="I25" i="8" s="1"/>
  <c r="E13" i="8"/>
  <c r="E37" i="8" s="1"/>
  <c r="F13" i="8"/>
  <c r="F37" i="8" s="1"/>
  <c r="F41" i="8" s="1"/>
  <c r="G13" i="8"/>
  <c r="G37" i="8" s="1"/>
  <c r="H13" i="8"/>
  <c r="H37" i="8" s="1"/>
  <c r="H41" i="8" s="1"/>
  <c r="I13" i="8"/>
  <c r="E6" i="8"/>
  <c r="F6" i="8"/>
  <c r="G6" i="8"/>
  <c r="H6" i="8"/>
  <c r="I6" i="8"/>
  <c r="J6" i="8"/>
  <c r="E3" i="8"/>
  <c r="F3" i="8"/>
  <c r="G3" i="8"/>
  <c r="H3" i="8"/>
  <c r="I3" i="8"/>
  <c r="D39" i="8"/>
  <c r="D38" i="8"/>
  <c r="D35" i="8"/>
  <c r="D43" i="8" s="1"/>
  <c r="D30" i="8"/>
  <c r="D29" i="8" s="1"/>
  <c r="D26" i="8"/>
  <c r="D25" i="8" s="1"/>
  <c r="D24" i="8"/>
  <c r="D13" i="8"/>
  <c r="D6" i="8"/>
  <c r="D34" i="8" s="1"/>
  <c r="D42" i="8" s="1"/>
  <c r="E34" i="12"/>
  <c r="F34" i="12"/>
  <c r="G34" i="12"/>
  <c r="H34" i="12"/>
  <c r="I34" i="12"/>
  <c r="E35" i="12"/>
  <c r="F35" i="12"/>
  <c r="G35" i="12"/>
  <c r="H35" i="12"/>
  <c r="I35" i="12"/>
  <c r="F37" i="12"/>
  <c r="G37" i="12"/>
  <c r="H37" i="12"/>
  <c r="I37" i="12"/>
  <c r="E38" i="12"/>
  <c r="F38" i="12"/>
  <c r="G38" i="12"/>
  <c r="H38" i="12"/>
  <c r="I38" i="12"/>
  <c r="E39" i="12"/>
  <c r="F39" i="12"/>
  <c r="G39" i="12"/>
  <c r="H39" i="12"/>
  <c r="I39" i="12"/>
  <c r="E40" i="12"/>
  <c r="F40" i="12"/>
  <c r="G40" i="12"/>
  <c r="H40" i="12"/>
  <c r="I40" i="12"/>
  <c r="J40" i="12"/>
  <c r="E42" i="12"/>
  <c r="F42" i="12"/>
  <c r="G42" i="12"/>
  <c r="H42" i="12"/>
  <c r="I42" i="12"/>
  <c r="E43" i="12"/>
  <c r="F43" i="12"/>
  <c r="G43" i="12"/>
  <c r="H43" i="12"/>
  <c r="I43" i="12"/>
  <c r="J31" i="12"/>
  <c r="E30" i="12"/>
  <c r="F30" i="12"/>
  <c r="F29" i="12" s="1"/>
  <c r="G30" i="12"/>
  <c r="H30" i="12"/>
  <c r="H29" i="12" s="1"/>
  <c r="I30" i="12"/>
  <c r="E29" i="12"/>
  <c r="G29" i="12"/>
  <c r="I29" i="12"/>
  <c r="J27" i="12"/>
  <c r="J26" i="12" s="1"/>
  <c r="F22" i="12"/>
  <c r="G22" i="12"/>
  <c r="H22" i="12"/>
  <c r="I22" i="12"/>
  <c r="E23" i="12"/>
  <c r="F23" i="12"/>
  <c r="G23" i="12"/>
  <c r="H23" i="12"/>
  <c r="I23" i="12"/>
  <c r="E24" i="12"/>
  <c r="F24" i="12"/>
  <c r="G24" i="12"/>
  <c r="H24" i="12"/>
  <c r="I24" i="12"/>
  <c r="E25" i="12"/>
  <c r="E32" i="12" s="1"/>
  <c r="F25" i="12"/>
  <c r="F32" i="12" s="1"/>
  <c r="G25" i="12"/>
  <c r="G32" i="12" s="1"/>
  <c r="H25" i="12"/>
  <c r="H32" i="12" s="1"/>
  <c r="I25" i="12"/>
  <c r="I32" i="12" s="1"/>
  <c r="J15" i="12"/>
  <c r="J13" i="12" s="1"/>
  <c r="J37" i="12" s="1"/>
  <c r="J16" i="12"/>
  <c r="J17" i="12"/>
  <c r="J18" i="12"/>
  <c r="J19" i="12"/>
  <c r="J39" i="12" s="1"/>
  <c r="J20" i="12"/>
  <c r="J21" i="12"/>
  <c r="J14" i="12"/>
  <c r="E13" i="12"/>
  <c r="E37" i="12" s="1"/>
  <c r="F13" i="12"/>
  <c r="G13" i="12"/>
  <c r="H13" i="12"/>
  <c r="I13" i="12"/>
  <c r="J8" i="12"/>
  <c r="J34" i="12" s="1"/>
  <c r="J9" i="12"/>
  <c r="J10" i="12"/>
  <c r="J35" i="12" s="1"/>
  <c r="J43" i="12" s="1"/>
  <c r="J11" i="12"/>
  <c r="J12" i="12"/>
  <c r="J7" i="12"/>
  <c r="J4" i="12"/>
  <c r="J5" i="12"/>
  <c r="E3" i="12"/>
  <c r="F3" i="12"/>
  <c r="G3" i="12"/>
  <c r="H3" i="12"/>
  <c r="I3" i="12"/>
  <c r="E6" i="12"/>
  <c r="F6" i="12"/>
  <c r="G6" i="12"/>
  <c r="H6" i="12"/>
  <c r="I6" i="12"/>
  <c r="D39" i="12"/>
  <c r="D38" i="12"/>
  <c r="D35" i="12"/>
  <c r="D43" i="12" s="1"/>
  <c r="D30" i="12"/>
  <c r="D29" i="12" s="1"/>
  <c r="D25" i="12"/>
  <c r="D24" i="12"/>
  <c r="D13" i="12"/>
  <c r="D6" i="12"/>
  <c r="D34" i="12" s="1"/>
  <c r="D42" i="12" s="1"/>
  <c r="J34" i="11"/>
  <c r="J35" i="11"/>
  <c r="J37" i="11"/>
  <c r="J38" i="11"/>
  <c r="J39" i="11"/>
  <c r="J40" i="11"/>
  <c r="J42" i="11"/>
  <c r="J43" i="11"/>
  <c r="D45" i="11"/>
  <c r="J31" i="11"/>
  <c r="J27" i="11"/>
  <c r="E23" i="11"/>
  <c r="F23" i="11"/>
  <c r="G23" i="11"/>
  <c r="H23" i="11"/>
  <c r="I23" i="11"/>
  <c r="E24" i="11"/>
  <c r="F24" i="11"/>
  <c r="G24" i="11"/>
  <c r="H24" i="11"/>
  <c r="I24" i="11"/>
  <c r="E25" i="11"/>
  <c r="F25" i="11"/>
  <c r="G25" i="11"/>
  <c r="H25" i="11"/>
  <c r="I25" i="11"/>
  <c r="J15" i="11"/>
  <c r="J16" i="11"/>
  <c r="J17" i="11"/>
  <c r="J18" i="11"/>
  <c r="J19" i="11"/>
  <c r="J20" i="11"/>
  <c r="J21" i="11"/>
  <c r="J14" i="11"/>
  <c r="E3" i="11"/>
  <c r="F3" i="11"/>
  <c r="F22" i="11" s="1"/>
  <c r="G3" i="11"/>
  <c r="G22" i="11" s="1"/>
  <c r="H3" i="11"/>
  <c r="H22" i="11" s="1"/>
  <c r="I3" i="11"/>
  <c r="I22" i="11" s="1"/>
  <c r="E13" i="11"/>
  <c r="E22" i="11" s="1"/>
  <c r="F13" i="11"/>
  <c r="G13" i="11"/>
  <c r="H13" i="11"/>
  <c r="I13" i="11"/>
  <c r="J11" i="11"/>
  <c r="J12" i="11"/>
  <c r="J10" i="11"/>
  <c r="D24" i="11"/>
  <c r="D23" i="11"/>
  <c r="D39" i="11"/>
  <c r="D38" i="11"/>
  <c r="D35" i="11"/>
  <c r="D43" i="11" s="1"/>
  <c r="D30" i="11"/>
  <c r="D29" i="11" s="1"/>
  <c r="D25" i="11"/>
  <c r="D13" i="11"/>
  <c r="D6" i="11"/>
  <c r="D34" i="11" s="1"/>
  <c r="D42" i="11" s="1"/>
  <c r="F34" i="10"/>
  <c r="G34" i="10"/>
  <c r="H34" i="10"/>
  <c r="I34" i="10"/>
  <c r="E35" i="10"/>
  <c r="F35" i="10"/>
  <c r="G35" i="10"/>
  <c r="H35" i="10"/>
  <c r="I35" i="10"/>
  <c r="F37" i="10"/>
  <c r="G37" i="10"/>
  <c r="H37" i="10"/>
  <c r="I37" i="10"/>
  <c r="E38" i="10"/>
  <c r="F38" i="10"/>
  <c r="G38" i="10"/>
  <c r="H38" i="10"/>
  <c r="I38" i="10"/>
  <c r="E39" i="10"/>
  <c r="F39" i="10"/>
  <c r="G39" i="10"/>
  <c r="H39" i="10"/>
  <c r="I39" i="10"/>
  <c r="E40" i="10"/>
  <c r="F40" i="10"/>
  <c r="G40" i="10"/>
  <c r="H40" i="10"/>
  <c r="I40" i="10"/>
  <c r="J40" i="10"/>
  <c r="F42" i="10"/>
  <c r="G42" i="10"/>
  <c r="H42" i="10"/>
  <c r="I42" i="10"/>
  <c r="E43" i="10"/>
  <c r="F43" i="10"/>
  <c r="G43" i="10"/>
  <c r="H43" i="10"/>
  <c r="I43" i="10"/>
  <c r="J31" i="10"/>
  <c r="E30" i="10"/>
  <c r="E29" i="10" s="1"/>
  <c r="F30" i="10"/>
  <c r="F29" i="10" s="1"/>
  <c r="G30" i="10"/>
  <c r="G29" i="10" s="1"/>
  <c r="H30" i="10"/>
  <c r="H29" i="10" s="1"/>
  <c r="I30" i="10"/>
  <c r="I29" i="10" s="1"/>
  <c r="J30" i="10"/>
  <c r="J29" i="10" s="1"/>
  <c r="J27" i="10"/>
  <c r="E25" i="10"/>
  <c r="E32" i="10" s="1"/>
  <c r="F25" i="10"/>
  <c r="F32" i="10" s="1"/>
  <c r="G25" i="10"/>
  <c r="G32" i="10" s="1"/>
  <c r="H25" i="10"/>
  <c r="H32" i="10" s="1"/>
  <c r="I25" i="10"/>
  <c r="I32" i="10" s="1"/>
  <c r="J25" i="10"/>
  <c r="J32" i="10" s="1"/>
  <c r="F22" i="10"/>
  <c r="G22" i="10"/>
  <c r="H22" i="10"/>
  <c r="I22" i="10"/>
  <c r="F23" i="10"/>
  <c r="G23" i="10"/>
  <c r="H23" i="10"/>
  <c r="I23" i="10"/>
  <c r="E24" i="10"/>
  <c r="F24" i="10"/>
  <c r="G24" i="10"/>
  <c r="H24" i="10"/>
  <c r="I24" i="10"/>
  <c r="J15" i="10"/>
  <c r="J16" i="10"/>
  <c r="J17" i="10"/>
  <c r="J18" i="10"/>
  <c r="J19" i="10"/>
  <c r="J20" i="10"/>
  <c r="J21" i="10"/>
  <c r="J14" i="10"/>
  <c r="E13" i="10"/>
  <c r="E37" i="10" s="1"/>
  <c r="F13" i="10"/>
  <c r="G13" i="10"/>
  <c r="H13" i="10"/>
  <c r="I13" i="10"/>
  <c r="J8" i="10"/>
  <c r="J9" i="10"/>
  <c r="J10" i="10"/>
  <c r="J35" i="10" s="1"/>
  <c r="J11" i="10"/>
  <c r="J12" i="10"/>
  <c r="J7" i="10"/>
  <c r="E6" i="10"/>
  <c r="E23" i="10" s="1"/>
  <c r="F6" i="10"/>
  <c r="G6" i="10"/>
  <c r="H6" i="10"/>
  <c r="I6" i="10"/>
  <c r="J5" i="10"/>
  <c r="J6" i="10" s="1"/>
  <c r="J4" i="10"/>
  <c r="E3" i="10"/>
  <c r="F3" i="10"/>
  <c r="G3" i="10"/>
  <c r="H3" i="10"/>
  <c r="I3" i="10"/>
  <c r="D39" i="10"/>
  <c r="D38" i="10"/>
  <c r="D35" i="10"/>
  <c r="D43" i="10" s="1"/>
  <c r="D29" i="10"/>
  <c r="D40" i="10" s="1"/>
  <c r="D30" i="10"/>
  <c r="D25" i="10"/>
  <c r="D24" i="10"/>
  <c r="E22" i="12" l="1"/>
  <c r="J38" i="12"/>
  <c r="J42" i="12" s="1"/>
  <c r="H36" i="12"/>
  <c r="H44" i="12" s="1"/>
  <c r="F36" i="12"/>
  <c r="F44" i="12" s="1"/>
  <c r="H33" i="12"/>
  <c r="H41" i="12" s="1"/>
  <c r="F33" i="12"/>
  <c r="F41" i="12" s="1"/>
  <c r="I36" i="12"/>
  <c r="I44" i="12" s="1"/>
  <c r="G36" i="12"/>
  <c r="G44" i="12" s="1"/>
  <c r="E36" i="12"/>
  <c r="E44" i="12" s="1"/>
  <c r="I33" i="12"/>
  <c r="I41" i="12" s="1"/>
  <c r="G33" i="12"/>
  <c r="G41" i="12" s="1"/>
  <c r="E33" i="12"/>
  <c r="E41" i="12" s="1"/>
  <c r="J34" i="10"/>
  <c r="E34" i="10"/>
  <c r="E42" i="10" s="1"/>
  <c r="J39" i="10"/>
  <c r="J43" i="10" s="1"/>
  <c r="E22" i="10"/>
  <c r="J38" i="10"/>
  <c r="J42" i="10" s="1"/>
  <c r="I36" i="10"/>
  <c r="I44" i="10" s="1"/>
  <c r="G36" i="10"/>
  <c r="G44" i="10" s="1"/>
  <c r="E36" i="10"/>
  <c r="E44" i="10" s="1"/>
  <c r="I33" i="10"/>
  <c r="I41" i="10" s="1"/>
  <c r="G33" i="10"/>
  <c r="G41" i="10" s="1"/>
  <c r="E33" i="10"/>
  <c r="E41" i="10" s="1"/>
  <c r="J13" i="10"/>
  <c r="J37" i="10" s="1"/>
  <c r="J24" i="10"/>
  <c r="J23" i="10"/>
  <c r="J36" i="10"/>
  <c r="J44" i="10" s="1"/>
  <c r="H36" i="10"/>
  <c r="H44" i="10" s="1"/>
  <c r="F36" i="10"/>
  <c r="F44" i="10" s="1"/>
  <c r="H33" i="10"/>
  <c r="H41" i="10" s="1"/>
  <c r="F33" i="10"/>
  <c r="F41" i="10" s="1"/>
  <c r="J22" i="9"/>
  <c r="J24" i="9"/>
  <c r="I33" i="8"/>
  <c r="I41" i="8" s="1"/>
  <c r="I32" i="8"/>
  <c r="I36" i="8"/>
  <c r="I44" i="8" s="1"/>
  <c r="G33" i="8"/>
  <c r="G32" i="8"/>
  <c r="G36" i="8"/>
  <c r="G44" i="8" s="1"/>
  <c r="E33" i="8"/>
  <c r="E32" i="8"/>
  <c r="E36" i="8"/>
  <c r="E44" i="8" s="1"/>
  <c r="G41" i="8"/>
  <c r="E41" i="8"/>
  <c r="H36" i="8"/>
  <c r="H44" i="8" s="1"/>
  <c r="F36" i="8"/>
  <c r="F44" i="8" s="1"/>
  <c r="E22" i="8"/>
  <c r="J13" i="8"/>
  <c r="D36" i="17"/>
  <c r="D35" i="17"/>
  <c r="D43" i="17" s="1"/>
  <c r="D32" i="17"/>
  <c r="D40" i="17" s="1"/>
  <c r="C39" i="17"/>
  <c r="C36" i="17"/>
  <c r="C35" i="17"/>
  <c r="C43" i="17" s="1"/>
  <c r="C31" i="17"/>
  <c r="C3" i="17"/>
  <c r="C23" i="17"/>
  <c r="D23" i="9"/>
  <c r="D36" i="9"/>
  <c r="D32" i="9"/>
  <c r="J32" i="9" s="1"/>
  <c r="D33" i="9"/>
  <c r="G22" i="8"/>
  <c r="H22" i="8"/>
  <c r="F22" i="8"/>
  <c r="D36" i="8"/>
  <c r="D32" i="8"/>
  <c r="D40" i="8"/>
  <c r="D37" i="8"/>
  <c r="D3" i="8"/>
  <c r="D23" i="8"/>
  <c r="D36" i="12"/>
  <c r="D32" i="12"/>
  <c r="D40" i="12"/>
  <c r="D37" i="12"/>
  <c r="D3" i="12"/>
  <c r="D23" i="12"/>
  <c r="D40" i="11"/>
  <c r="D37" i="11"/>
  <c r="D36" i="11"/>
  <c r="D32" i="11"/>
  <c r="J32" i="11" s="1"/>
  <c r="D3" i="11"/>
  <c r="D36" i="10"/>
  <c r="D44" i="10" s="1"/>
  <c r="D32" i="10"/>
  <c r="D13" i="10"/>
  <c r="D37" i="10" s="1"/>
  <c r="D3" i="10"/>
  <c r="D6" i="10"/>
  <c r="J31" i="13"/>
  <c r="J27" i="13"/>
  <c r="J15" i="13"/>
  <c r="J16" i="13"/>
  <c r="J17" i="13"/>
  <c r="J18" i="13"/>
  <c r="J19" i="13"/>
  <c r="J20" i="13"/>
  <c r="J21" i="13"/>
  <c r="J14" i="13"/>
  <c r="J8" i="13"/>
  <c r="J9" i="13"/>
  <c r="J10" i="13"/>
  <c r="J11" i="13"/>
  <c r="J12" i="13"/>
  <c r="J7" i="13"/>
  <c r="J5" i="13"/>
  <c r="J4" i="13"/>
  <c r="E34" i="13"/>
  <c r="F34" i="13"/>
  <c r="G34" i="13"/>
  <c r="H34" i="13"/>
  <c r="I34" i="13"/>
  <c r="E35" i="13"/>
  <c r="F35" i="13"/>
  <c r="G35" i="13"/>
  <c r="H35" i="13"/>
  <c r="I35" i="13"/>
  <c r="E38" i="13"/>
  <c r="F38" i="13"/>
  <c r="G38" i="13"/>
  <c r="H38" i="13"/>
  <c r="I38" i="13"/>
  <c r="E39" i="13"/>
  <c r="F39" i="13"/>
  <c r="G39" i="13"/>
  <c r="H39" i="13"/>
  <c r="I39" i="13"/>
  <c r="F40" i="13"/>
  <c r="G40" i="13"/>
  <c r="H40" i="13"/>
  <c r="I40" i="13"/>
  <c r="E42" i="13"/>
  <c r="F42" i="13"/>
  <c r="G42" i="13"/>
  <c r="H42" i="13"/>
  <c r="I42" i="13"/>
  <c r="E43" i="13"/>
  <c r="F43" i="13"/>
  <c r="G43" i="13"/>
  <c r="H43" i="13"/>
  <c r="I43" i="13"/>
  <c r="F29" i="13"/>
  <c r="H29" i="13"/>
  <c r="E30" i="13"/>
  <c r="E29" i="13" s="1"/>
  <c r="E40" i="13" s="1"/>
  <c r="F30" i="13"/>
  <c r="G30" i="13"/>
  <c r="G29" i="13" s="1"/>
  <c r="H30" i="13"/>
  <c r="I30" i="13"/>
  <c r="I29" i="13" s="1"/>
  <c r="E23" i="13"/>
  <c r="F23" i="13"/>
  <c r="G23" i="13"/>
  <c r="H23" i="13"/>
  <c r="I23" i="13"/>
  <c r="E24" i="13"/>
  <c r="F24" i="13"/>
  <c r="G24" i="13"/>
  <c r="H24" i="13"/>
  <c r="I24" i="13"/>
  <c r="F25" i="13"/>
  <c r="F33" i="13" s="1"/>
  <c r="G25" i="13"/>
  <c r="G32" i="13" s="1"/>
  <c r="H25" i="13"/>
  <c r="H33" i="13" s="1"/>
  <c r="I25" i="13"/>
  <c r="I32" i="13" s="1"/>
  <c r="E13" i="13"/>
  <c r="E22" i="13" s="1"/>
  <c r="F13" i="13"/>
  <c r="F37" i="13" s="1"/>
  <c r="G13" i="13"/>
  <c r="G22" i="13" s="1"/>
  <c r="H13" i="13"/>
  <c r="H37" i="13" s="1"/>
  <c r="I13" i="13"/>
  <c r="I22" i="13" s="1"/>
  <c r="E3" i="13"/>
  <c r="F3" i="13"/>
  <c r="G3" i="13"/>
  <c r="H3" i="13"/>
  <c r="I3" i="13"/>
  <c r="D3" i="13"/>
  <c r="D43" i="13"/>
  <c r="D42" i="13"/>
  <c r="D37" i="13"/>
  <c r="D40" i="13"/>
  <c r="D39" i="13"/>
  <c r="D38" i="13"/>
  <c r="D33" i="13"/>
  <c r="D41" i="13" s="1"/>
  <c r="D36" i="13"/>
  <c r="D44" i="13" s="1"/>
  <c r="D35" i="13"/>
  <c r="D34" i="13"/>
  <c r="D29" i="13"/>
  <c r="D30" i="13"/>
  <c r="D25" i="13"/>
  <c r="D32" i="13" s="1"/>
  <c r="D24" i="13"/>
  <c r="D23" i="13"/>
  <c r="D22" i="13"/>
  <c r="D13" i="13"/>
  <c r="D6" i="13"/>
  <c r="E34" i="16"/>
  <c r="F34" i="16"/>
  <c r="F42" i="16" s="1"/>
  <c r="G34" i="16"/>
  <c r="H34" i="16"/>
  <c r="H42" i="16" s="1"/>
  <c r="E35" i="16"/>
  <c r="F35" i="16"/>
  <c r="G35" i="16"/>
  <c r="H35" i="16"/>
  <c r="F37" i="16"/>
  <c r="G37" i="16"/>
  <c r="H37" i="16"/>
  <c r="E38" i="16"/>
  <c r="F38" i="16"/>
  <c r="G38" i="16"/>
  <c r="H38" i="16"/>
  <c r="E39" i="16"/>
  <c r="F39" i="16"/>
  <c r="G39" i="16"/>
  <c r="H39" i="16"/>
  <c r="E40" i="16"/>
  <c r="F40" i="16"/>
  <c r="G40" i="16"/>
  <c r="H40" i="16"/>
  <c r="E42" i="16"/>
  <c r="G42" i="16"/>
  <c r="E43" i="16"/>
  <c r="F43" i="16"/>
  <c r="G43" i="16"/>
  <c r="H43" i="16"/>
  <c r="D43" i="16"/>
  <c r="D42" i="16"/>
  <c r="D40" i="16"/>
  <c r="D39" i="16"/>
  <c r="D38" i="16"/>
  <c r="D37" i="16"/>
  <c r="D35" i="16"/>
  <c r="D34" i="16"/>
  <c r="D33" i="16"/>
  <c r="D41" i="16" s="1"/>
  <c r="G32" i="16"/>
  <c r="E29" i="16"/>
  <c r="F29" i="16"/>
  <c r="G29" i="16"/>
  <c r="H29" i="16"/>
  <c r="D29" i="16"/>
  <c r="E25" i="16"/>
  <c r="F25" i="16"/>
  <c r="F32" i="16" s="1"/>
  <c r="G25" i="16"/>
  <c r="H25" i="16"/>
  <c r="H32" i="16" s="1"/>
  <c r="D25" i="16"/>
  <c r="D36" i="16" s="1"/>
  <c r="D44" i="16" s="1"/>
  <c r="E24" i="16"/>
  <c r="F24" i="16"/>
  <c r="G24" i="16"/>
  <c r="H24" i="16"/>
  <c r="D24" i="16"/>
  <c r="E23" i="16"/>
  <c r="F23" i="16"/>
  <c r="G23" i="16"/>
  <c r="H23" i="16"/>
  <c r="D23" i="16"/>
  <c r="F22" i="16"/>
  <c r="H22" i="16"/>
  <c r="D22" i="16"/>
  <c r="E13" i="16"/>
  <c r="E37" i="16" s="1"/>
  <c r="F13" i="16"/>
  <c r="G13" i="16"/>
  <c r="H13" i="16"/>
  <c r="D13" i="16"/>
  <c r="E30" i="16"/>
  <c r="F30" i="16"/>
  <c r="G30" i="16"/>
  <c r="H30" i="16"/>
  <c r="I27" i="16"/>
  <c r="I15" i="16"/>
  <c r="I16" i="16"/>
  <c r="I17" i="16"/>
  <c r="I18" i="16"/>
  <c r="I19" i="16"/>
  <c r="I20" i="16"/>
  <c r="I21" i="16"/>
  <c r="I14" i="16"/>
  <c r="I7" i="16"/>
  <c r="I24" i="16" s="1"/>
  <c r="I8" i="16"/>
  <c r="I9" i="16"/>
  <c r="I10" i="16"/>
  <c r="I11" i="16"/>
  <c r="I12" i="16"/>
  <c r="I6" i="16"/>
  <c r="I5" i="16"/>
  <c r="I4" i="16"/>
  <c r="D6" i="16"/>
  <c r="E3" i="16"/>
  <c r="F3" i="16"/>
  <c r="G3" i="16"/>
  <c r="G22" i="16" s="1"/>
  <c r="H3" i="16"/>
  <c r="D3" i="16"/>
  <c r="D30" i="16"/>
  <c r="F57" i="14"/>
  <c r="F48" i="14"/>
  <c r="F38" i="14"/>
  <c r="F37" i="14"/>
  <c r="F35" i="14"/>
  <c r="F30" i="14"/>
  <c r="F24" i="14"/>
  <c r="F23" i="14"/>
  <c r="F21" i="14"/>
  <c r="F22" i="14"/>
  <c r="F25" i="14"/>
  <c r="F26" i="14"/>
  <c r="F27" i="14"/>
  <c r="F28" i="14"/>
  <c r="F29" i="14"/>
  <c r="F20" i="14"/>
  <c r="F12" i="14"/>
  <c r="F13" i="14"/>
  <c r="F14" i="14"/>
  <c r="F16" i="14"/>
  <c r="F18" i="14"/>
  <c r="F11" i="14"/>
  <c r="F10" i="14" s="1"/>
  <c r="M13" i="15"/>
  <c r="M12" i="15"/>
  <c r="M11" i="15"/>
  <c r="F9" i="14"/>
  <c r="F5" i="14"/>
  <c r="F4" i="14"/>
  <c r="M54" i="15"/>
  <c r="M55" i="15"/>
  <c r="M56" i="15"/>
  <c r="M62" i="15"/>
  <c r="M60" i="15"/>
  <c r="M53" i="15"/>
  <c r="M52" i="15"/>
  <c r="F47" i="14" s="1"/>
  <c r="M29" i="15"/>
  <c r="F36" i="14" s="1"/>
  <c r="M28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27" i="15"/>
  <c r="M26" i="15" s="1"/>
  <c r="M25" i="15"/>
  <c r="F32" i="14" s="1"/>
  <c r="M21" i="15"/>
  <c r="M22" i="15"/>
  <c r="M23" i="15"/>
  <c r="M20" i="15"/>
  <c r="M16" i="15"/>
  <c r="M17" i="15"/>
  <c r="F17" i="14" s="1"/>
  <c r="M18" i="15"/>
  <c r="M15" i="15"/>
  <c r="F15" i="14" s="1"/>
  <c r="M14" i="15"/>
  <c r="M9" i="15"/>
  <c r="M7" i="15"/>
  <c r="F7" i="14" s="1"/>
  <c r="J66" i="15"/>
  <c r="H67" i="15"/>
  <c r="I67" i="15"/>
  <c r="J67" i="15"/>
  <c r="K67" i="15"/>
  <c r="L67" i="15"/>
  <c r="H71" i="15"/>
  <c r="H75" i="15" s="1"/>
  <c r="I71" i="15"/>
  <c r="J71" i="15"/>
  <c r="J75" i="15" s="1"/>
  <c r="K71" i="15"/>
  <c r="L71" i="15"/>
  <c r="L75" i="15" s="1"/>
  <c r="I75" i="15"/>
  <c r="K75" i="15"/>
  <c r="I57" i="15"/>
  <c r="I69" i="15" s="1"/>
  <c r="H58" i="15"/>
  <c r="H57" i="15" s="1"/>
  <c r="H72" i="15" s="1"/>
  <c r="I58" i="15"/>
  <c r="J58" i="15"/>
  <c r="J57" i="15" s="1"/>
  <c r="J72" i="15" s="1"/>
  <c r="K58" i="15"/>
  <c r="K57" i="15" s="1"/>
  <c r="L58" i="15"/>
  <c r="L57" i="15" s="1"/>
  <c r="L72" i="15" s="1"/>
  <c r="H49" i="15"/>
  <c r="I49" i="15"/>
  <c r="J49" i="15"/>
  <c r="K49" i="15"/>
  <c r="L49" i="15"/>
  <c r="H50" i="15"/>
  <c r="I50" i="15"/>
  <c r="J50" i="15"/>
  <c r="K50" i="15"/>
  <c r="L50" i="15"/>
  <c r="H51" i="15"/>
  <c r="I51" i="15"/>
  <c r="J51" i="15"/>
  <c r="K51" i="15"/>
  <c r="L51" i="15"/>
  <c r="H46" i="15"/>
  <c r="I46" i="15"/>
  <c r="J46" i="15"/>
  <c r="K46" i="15"/>
  <c r="L46" i="15"/>
  <c r="H26" i="15"/>
  <c r="H24" i="15" s="1"/>
  <c r="I26" i="15"/>
  <c r="I24" i="15" s="1"/>
  <c r="I70" i="15" s="1"/>
  <c r="J26" i="15"/>
  <c r="K26" i="15"/>
  <c r="K24" i="15" s="1"/>
  <c r="K70" i="15" s="1"/>
  <c r="L26" i="15"/>
  <c r="J24" i="15"/>
  <c r="J70" i="15" s="1"/>
  <c r="L24" i="15"/>
  <c r="L70" i="15" s="1"/>
  <c r="H10" i="15"/>
  <c r="I10" i="15"/>
  <c r="I8" i="15" s="1"/>
  <c r="J10" i="15"/>
  <c r="K10" i="15"/>
  <c r="K8" i="15" s="1"/>
  <c r="L10" i="15"/>
  <c r="H8" i="15"/>
  <c r="H66" i="15" s="1"/>
  <c r="J8" i="15"/>
  <c r="L8" i="15"/>
  <c r="L3" i="15" s="1"/>
  <c r="L44" i="15" s="1"/>
  <c r="H6" i="15"/>
  <c r="I6" i="15"/>
  <c r="I66" i="15" s="1"/>
  <c r="I74" i="15" s="1"/>
  <c r="J6" i="15"/>
  <c r="J45" i="15" s="1"/>
  <c r="K6" i="15"/>
  <c r="K66" i="15" s="1"/>
  <c r="K74" i="15" s="1"/>
  <c r="L6" i="15"/>
  <c r="M5" i="15"/>
  <c r="M4" i="15"/>
  <c r="H3" i="15"/>
  <c r="H70" i="15" l="1"/>
  <c r="H19" i="15"/>
  <c r="H44" i="15" s="1"/>
  <c r="H74" i="15"/>
  <c r="F34" i="14"/>
  <c r="G33" i="16"/>
  <c r="G41" i="16" s="1"/>
  <c r="E33" i="16"/>
  <c r="E32" i="16"/>
  <c r="I23" i="16"/>
  <c r="E22" i="16"/>
  <c r="E41" i="16"/>
  <c r="H36" i="16"/>
  <c r="H44" i="16" s="1"/>
  <c r="F36" i="16"/>
  <c r="F44" i="16" s="1"/>
  <c r="H33" i="16"/>
  <c r="H41" i="16" s="1"/>
  <c r="F33" i="16"/>
  <c r="F41" i="16" s="1"/>
  <c r="G36" i="16"/>
  <c r="G44" i="16" s="1"/>
  <c r="E36" i="16"/>
  <c r="E44" i="16" s="1"/>
  <c r="D32" i="16"/>
  <c r="D44" i="11"/>
  <c r="J44" i="11" s="1"/>
  <c r="J36" i="11"/>
  <c r="G33" i="13"/>
  <c r="I33" i="13"/>
  <c r="E25" i="13"/>
  <c r="J26" i="13"/>
  <c r="H36" i="13"/>
  <c r="H44" i="13" s="1"/>
  <c r="F36" i="13"/>
  <c r="F44" i="13" s="1"/>
  <c r="H32" i="13"/>
  <c r="F32" i="13"/>
  <c r="H41" i="13"/>
  <c r="F41" i="13"/>
  <c r="I36" i="13"/>
  <c r="I44" i="13" s="1"/>
  <c r="G36" i="13"/>
  <c r="G44" i="13" s="1"/>
  <c r="D41" i="9"/>
  <c r="J41" i="9" s="1"/>
  <c r="J33" i="9"/>
  <c r="D44" i="9"/>
  <c r="J44" i="9" s="1"/>
  <c r="J36" i="9"/>
  <c r="C32" i="17"/>
  <c r="C40" i="17" s="1"/>
  <c r="C22" i="17"/>
  <c r="D33" i="8"/>
  <c r="D41" i="8" s="1"/>
  <c r="D22" i="8"/>
  <c r="D44" i="8"/>
  <c r="D33" i="12"/>
  <c r="D41" i="12" s="1"/>
  <c r="D22" i="12"/>
  <c r="D44" i="12"/>
  <c r="D33" i="11"/>
  <c r="D22" i="11"/>
  <c r="D33" i="10"/>
  <c r="D41" i="10" s="1"/>
  <c r="D22" i="10"/>
  <c r="D34" i="10"/>
  <c r="D42" i="10" s="1"/>
  <c r="D23" i="10"/>
  <c r="I37" i="13"/>
  <c r="E37" i="13"/>
  <c r="G37" i="13"/>
  <c r="G41" i="13" s="1"/>
  <c r="H22" i="13"/>
  <c r="F22" i="13"/>
  <c r="L45" i="15"/>
  <c r="H45" i="15"/>
  <c r="J74" i="15"/>
  <c r="K69" i="15"/>
  <c r="K72" i="15"/>
  <c r="K45" i="15"/>
  <c r="I45" i="15"/>
  <c r="I72" i="15"/>
  <c r="L69" i="15"/>
  <c r="J69" i="15"/>
  <c r="L66" i="15"/>
  <c r="L74" i="15" s="1"/>
  <c r="J3" i="15"/>
  <c r="J44" i="15" s="1"/>
  <c r="K48" i="15"/>
  <c r="K47" i="15" s="1"/>
  <c r="K64" i="15" s="1"/>
  <c r="I48" i="15"/>
  <c r="I47" i="15" s="1"/>
  <c r="I64" i="15" s="1"/>
  <c r="L48" i="15"/>
  <c r="L47" i="15" s="1"/>
  <c r="L65" i="15" s="1"/>
  <c r="J48" i="15"/>
  <c r="J47" i="15" s="1"/>
  <c r="J65" i="15" s="1"/>
  <c r="J73" i="15" s="1"/>
  <c r="H48" i="15"/>
  <c r="H47" i="15" s="1"/>
  <c r="H65" i="15" s="1"/>
  <c r="L68" i="15"/>
  <c r="L76" i="15" s="1"/>
  <c r="L64" i="15"/>
  <c r="K68" i="15"/>
  <c r="I68" i="15"/>
  <c r="I76" i="15" s="1"/>
  <c r="K3" i="15"/>
  <c r="K44" i="15" s="1"/>
  <c r="I3" i="15"/>
  <c r="I44" i="15" s="1"/>
  <c r="E38" i="15"/>
  <c r="E39" i="15"/>
  <c r="E40" i="15"/>
  <c r="E41" i="15"/>
  <c r="E42" i="15"/>
  <c r="E43" i="15"/>
  <c r="H69" i="15" l="1"/>
  <c r="H64" i="15"/>
  <c r="H68" i="15"/>
  <c r="H76" i="15" s="1"/>
  <c r="D41" i="11"/>
  <c r="J41" i="11" s="1"/>
  <c r="J33" i="11"/>
  <c r="I41" i="13"/>
  <c r="E36" i="13"/>
  <c r="E44" i="13" s="1"/>
  <c r="E33" i="13"/>
  <c r="E41" i="13"/>
  <c r="E32" i="13"/>
  <c r="K65" i="15"/>
  <c r="K73" i="15" s="1"/>
  <c r="K76" i="15"/>
  <c r="J64" i="15"/>
  <c r="I65" i="15"/>
  <c r="I73" i="15" s="1"/>
  <c r="H73" i="15"/>
  <c r="L73" i="15"/>
  <c r="J68" i="15"/>
  <c r="J76" i="15" s="1"/>
  <c r="M6" i="15" l="1"/>
  <c r="M66" i="15" s="1"/>
  <c r="M10" i="15"/>
  <c r="M8" i="15" s="1"/>
  <c r="M51" i="15"/>
  <c r="M48" i="15" s="1"/>
  <c r="M47" i="15" s="1"/>
  <c r="M68" i="15" s="1"/>
  <c r="M67" i="15"/>
  <c r="D58" i="15"/>
  <c r="D57" i="15" s="1"/>
  <c r="E61" i="15"/>
  <c r="E62" i="15"/>
  <c r="E60" i="15"/>
  <c r="D47" i="15"/>
  <c r="D68" i="15" s="1"/>
  <c r="D51" i="15"/>
  <c r="E53" i="15"/>
  <c r="E52" i="15"/>
  <c r="E28" i="15"/>
  <c r="E29" i="15"/>
  <c r="E30" i="15"/>
  <c r="E31" i="15"/>
  <c r="E32" i="15"/>
  <c r="E33" i="15"/>
  <c r="E34" i="15"/>
  <c r="E35" i="15"/>
  <c r="E36" i="15"/>
  <c r="E37" i="15"/>
  <c r="E25" i="15"/>
  <c r="E27" i="15"/>
  <c r="E26" i="15"/>
  <c r="E21" i="15"/>
  <c r="E17" i="15"/>
  <c r="E18" i="15"/>
  <c r="E14" i="15"/>
  <c r="E13" i="15"/>
  <c r="E12" i="15"/>
  <c r="E11" i="15"/>
  <c r="E9" i="15"/>
  <c r="E7" i="15"/>
  <c r="E5" i="15"/>
  <c r="E4" i="15"/>
  <c r="D24" i="15"/>
  <c r="D19" i="15" s="1"/>
  <c r="G58" i="15"/>
  <c r="G57" i="15" s="1"/>
  <c r="G72" i="15" s="1"/>
  <c r="G51" i="15"/>
  <c r="G50" i="15"/>
  <c r="G49" i="15"/>
  <c r="G42" i="15"/>
  <c r="M42" i="15" s="1"/>
  <c r="G26" i="15"/>
  <c r="G24" i="15" s="1"/>
  <c r="G10" i="15"/>
  <c r="G8" i="15" s="1"/>
  <c r="G6" i="15"/>
  <c r="D67" i="15"/>
  <c r="D71" i="15"/>
  <c r="D46" i="15"/>
  <c r="D10" i="15"/>
  <c r="D8" i="15" s="1"/>
  <c r="E15" i="15"/>
  <c r="D6" i="15"/>
  <c r="D64" i="15" l="1"/>
  <c r="E71" i="15"/>
  <c r="E10" i="15"/>
  <c r="E8" i="15" s="1"/>
  <c r="E58" i="15"/>
  <c r="E57" i="15" s="1"/>
  <c r="E72" i="15" s="1"/>
  <c r="E24" i="15"/>
  <c r="G46" i="15"/>
  <c r="E51" i="15"/>
  <c r="E48" i="15" s="1"/>
  <c r="E47" i="15" s="1"/>
  <c r="G48" i="15"/>
  <c r="G47" i="15" s="1"/>
  <c r="G68" i="15" s="1"/>
  <c r="G76" i="15" s="1"/>
  <c r="D70" i="15"/>
  <c r="E6" i="15"/>
  <c r="M3" i="15"/>
  <c r="G71" i="15"/>
  <c r="E67" i="15"/>
  <c r="D72" i="15"/>
  <c r="D76" i="15" s="1"/>
  <c r="D69" i="15"/>
  <c r="E46" i="15"/>
  <c r="D75" i="15"/>
  <c r="G66" i="15"/>
  <c r="G19" i="15"/>
  <c r="G69" i="15" s="1"/>
  <c r="G3" i="15"/>
  <c r="G45" i="15"/>
  <c r="G70" i="15"/>
  <c r="G67" i="15"/>
  <c r="D3" i="15"/>
  <c r="D66" i="15"/>
  <c r="D45" i="15"/>
  <c r="E64" i="15" l="1"/>
  <c r="E75" i="15"/>
  <c r="E3" i="15"/>
  <c r="E65" i="15" s="1"/>
  <c r="E68" i="15"/>
  <c r="E76" i="15" s="1"/>
  <c r="G64" i="15"/>
  <c r="D74" i="15"/>
  <c r="E66" i="15"/>
  <c r="M46" i="15"/>
  <c r="M71" i="15"/>
  <c r="M75" i="15" s="1"/>
  <c r="M65" i="15"/>
  <c r="G75" i="15"/>
  <c r="G74" i="15"/>
  <c r="G44" i="15"/>
  <c r="G65" i="15"/>
  <c r="G73" i="15" s="1"/>
  <c r="D65" i="15"/>
  <c r="D73" i="15" s="1"/>
  <c r="D44" i="15"/>
  <c r="C13" i="9" l="1"/>
  <c r="E45" i="15" l="1"/>
  <c r="E70" i="15"/>
  <c r="E74" i="15" s="1"/>
  <c r="E19" i="15"/>
  <c r="E69" i="15" l="1"/>
  <c r="E73" i="15" s="1"/>
  <c r="E44" i="15"/>
  <c r="M61" i="15" l="1"/>
  <c r="M58" i="15" s="1"/>
  <c r="M57" i="15" s="1"/>
  <c r="J26" i="11"/>
  <c r="J25" i="11" s="1"/>
  <c r="J24" i="11"/>
  <c r="J13" i="11"/>
  <c r="J6" i="11"/>
  <c r="J23" i="11" s="1"/>
  <c r="M72" i="15" l="1"/>
  <c r="M76" i="15" s="1"/>
  <c r="M64" i="15"/>
  <c r="J3" i="11"/>
  <c r="J22" i="11" s="1"/>
  <c r="F6" i="15" l="1"/>
  <c r="H38" i="17" l="1"/>
  <c r="H37" i="17"/>
  <c r="H34" i="17"/>
  <c r="H42" i="17" s="1"/>
  <c r="H28" i="17"/>
  <c r="H39" i="17" s="1"/>
  <c r="H26" i="17"/>
  <c r="H25" i="17" s="1"/>
  <c r="H24" i="17"/>
  <c r="H13" i="17"/>
  <c r="H36" i="17" s="1"/>
  <c r="H33" i="17"/>
  <c r="H41" i="17" s="1"/>
  <c r="C39" i="9"/>
  <c r="C38" i="9"/>
  <c r="C35" i="9"/>
  <c r="C43" i="9" s="1"/>
  <c r="C30" i="9"/>
  <c r="C29" i="9" s="1"/>
  <c r="C26" i="9"/>
  <c r="C25" i="9" s="1"/>
  <c r="C24" i="9"/>
  <c r="C6" i="9"/>
  <c r="C23" i="9" s="1"/>
  <c r="C3" i="9"/>
  <c r="C33" i="9" s="1"/>
  <c r="J39" i="8"/>
  <c r="C39" i="8"/>
  <c r="J38" i="8"/>
  <c r="C38" i="8"/>
  <c r="J35" i="8"/>
  <c r="J43" i="8" s="1"/>
  <c r="C35" i="8"/>
  <c r="C43" i="8" s="1"/>
  <c r="C30" i="8"/>
  <c r="C29" i="8" s="1"/>
  <c r="C40" i="8" s="1"/>
  <c r="J40" i="8"/>
  <c r="C26" i="8"/>
  <c r="C25" i="8" s="1"/>
  <c r="C36" i="8" s="1"/>
  <c r="J25" i="8"/>
  <c r="J36" i="8" s="1"/>
  <c r="J24" i="8"/>
  <c r="C24" i="8"/>
  <c r="C13" i="8"/>
  <c r="J34" i="8"/>
  <c r="J42" i="8" s="1"/>
  <c r="C6" i="8"/>
  <c r="C34" i="8" s="1"/>
  <c r="C42" i="8" s="1"/>
  <c r="C39" i="12"/>
  <c r="C38" i="12"/>
  <c r="C35" i="12"/>
  <c r="C43" i="12" s="1"/>
  <c r="J30" i="12"/>
  <c r="J29" i="12" s="1"/>
  <c r="C30" i="12"/>
  <c r="C29" i="12" s="1"/>
  <c r="J25" i="12"/>
  <c r="C26" i="12"/>
  <c r="C25" i="12" s="1"/>
  <c r="J24" i="12"/>
  <c r="C24" i="12"/>
  <c r="C13" i="12"/>
  <c r="J6" i="12"/>
  <c r="J3" i="12" s="1"/>
  <c r="J33" i="12" s="1"/>
  <c r="J41" i="12" s="1"/>
  <c r="C6" i="12"/>
  <c r="C34" i="12" s="1"/>
  <c r="C38" i="11"/>
  <c r="C35" i="11"/>
  <c r="J30" i="11"/>
  <c r="J29" i="11" s="1"/>
  <c r="C30" i="11"/>
  <c r="C29" i="11" s="1"/>
  <c r="C27" i="11"/>
  <c r="C26" i="11" s="1"/>
  <c r="C25" i="11" s="1"/>
  <c r="C24" i="11"/>
  <c r="C19" i="11"/>
  <c r="C39" i="11" s="1"/>
  <c r="C6" i="11"/>
  <c r="C34" i="11" s="1"/>
  <c r="C39" i="10"/>
  <c r="C38" i="10"/>
  <c r="C35" i="10"/>
  <c r="C43" i="10" s="1"/>
  <c r="C30" i="10"/>
  <c r="C29" i="10" s="1"/>
  <c r="C40" i="10" s="1"/>
  <c r="C26" i="10"/>
  <c r="C25" i="10" s="1"/>
  <c r="C24" i="10"/>
  <c r="C13" i="10"/>
  <c r="C6" i="10"/>
  <c r="C3" i="10" s="1"/>
  <c r="J39" i="13"/>
  <c r="C39" i="13"/>
  <c r="J38" i="13"/>
  <c r="C38" i="13"/>
  <c r="J35" i="13"/>
  <c r="J43" i="13" s="1"/>
  <c r="C35" i="13"/>
  <c r="J30" i="13"/>
  <c r="J29" i="13" s="1"/>
  <c r="J40" i="13" s="1"/>
  <c r="C30" i="13"/>
  <c r="C29" i="13" s="1"/>
  <c r="C40" i="13" s="1"/>
  <c r="J25" i="13"/>
  <c r="J36" i="13" s="1"/>
  <c r="C26" i="13"/>
  <c r="C25" i="13" s="1"/>
  <c r="J24" i="13"/>
  <c r="C24" i="13"/>
  <c r="J13" i="13"/>
  <c r="C13" i="13"/>
  <c r="J6" i="13"/>
  <c r="C6" i="13"/>
  <c r="C34" i="13" s="1"/>
  <c r="I30" i="16"/>
  <c r="I29" i="16" s="1"/>
  <c r="I40" i="16" s="1"/>
  <c r="I25" i="16"/>
  <c r="G38" i="14"/>
  <c r="G36" i="14"/>
  <c r="G31" i="14"/>
  <c r="G30" i="14"/>
  <c r="G24" i="14"/>
  <c r="G23" i="14"/>
  <c r="G20" i="14"/>
  <c r="G18" i="14"/>
  <c r="G17" i="14"/>
  <c r="G15" i="14"/>
  <c r="G8" i="14"/>
  <c r="G7" i="14"/>
  <c r="G5" i="14"/>
  <c r="G4" i="14"/>
  <c r="F58" i="15"/>
  <c r="F57" i="15" s="1"/>
  <c r="F72" i="15" s="1"/>
  <c r="F51" i="15"/>
  <c r="F50" i="15"/>
  <c r="F45" i="14" s="1"/>
  <c r="H45" i="14" s="1"/>
  <c r="F49" i="15"/>
  <c r="F44" i="14" s="1"/>
  <c r="H44" i="14" s="1"/>
  <c r="F26" i="15"/>
  <c r="M24" i="15" s="1"/>
  <c r="C22" i="14"/>
  <c r="C13" i="14"/>
  <c r="E13" i="14" s="1"/>
  <c r="H12" i="14"/>
  <c r="F58" i="14"/>
  <c r="H58" i="14" s="1"/>
  <c r="C58" i="14"/>
  <c r="E58" i="14" s="1"/>
  <c r="H57" i="14"/>
  <c r="C57" i="14"/>
  <c r="E57" i="14" s="1"/>
  <c r="H56" i="14"/>
  <c r="E56" i="14"/>
  <c r="H55" i="14"/>
  <c r="C55" i="14"/>
  <c r="E55" i="14" s="1"/>
  <c r="F54" i="14"/>
  <c r="C54" i="14"/>
  <c r="E54" i="14" s="1"/>
  <c r="G53" i="14"/>
  <c r="G52" i="14" s="1"/>
  <c r="G67" i="14" s="1"/>
  <c r="D53" i="14"/>
  <c r="D52" i="14" s="1"/>
  <c r="D67" i="14" s="1"/>
  <c r="F51" i="14"/>
  <c r="H51" i="14" s="1"/>
  <c r="C51" i="14"/>
  <c r="E51" i="14" s="1"/>
  <c r="F50" i="14"/>
  <c r="C50" i="14"/>
  <c r="H49" i="14"/>
  <c r="C49" i="14"/>
  <c r="E49" i="14" s="1"/>
  <c r="H48" i="14"/>
  <c r="C48" i="14"/>
  <c r="E48" i="14" s="1"/>
  <c r="C47" i="14"/>
  <c r="E47" i="14" s="1"/>
  <c r="G46" i="14"/>
  <c r="G43" i="14" s="1"/>
  <c r="G42" i="14" s="1"/>
  <c r="D46" i="14"/>
  <c r="D43" i="14" s="1"/>
  <c r="D42" i="14" s="1"/>
  <c r="C45" i="14"/>
  <c r="C44" i="14"/>
  <c r="E44" i="14" s="1"/>
  <c r="D38" i="14"/>
  <c r="D37" i="14"/>
  <c r="D36" i="14"/>
  <c r="C35" i="14"/>
  <c r="H34" i="14"/>
  <c r="C34" i="14"/>
  <c r="E34" i="14" s="1"/>
  <c r="G33" i="14"/>
  <c r="D33" i="14"/>
  <c r="D31" i="14"/>
  <c r="D30" i="14"/>
  <c r="C28" i="14"/>
  <c r="E28" i="14" s="1"/>
  <c r="D24" i="14"/>
  <c r="D23" i="14"/>
  <c r="C23" i="14"/>
  <c r="C21" i="14"/>
  <c r="E21" i="14" s="1"/>
  <c r="D20" i="14"/>
  <c r="D18" i="14"/>
  <c r="C18" i="14"/>
  <c r="D17" i="14"/>
  <c r="C17" i="14"/>
  <c r="D15" i="14"/>
  <c r="H14" i="14"/>
  <c r="C14" i="14"/>
  <c r="E14" i="14" s="1"/>
  <c r="H13" i="14"/>
  <c r="C12" i="14"/>
  <c r="E12" i="14" s="1"/>
  <c r="C11" i="14"/>
  <c r="E11" i="14" s="1"/>
  <c r="C9" i="14"/>
  <c r="E9" i="14" s="1"/>
  <c r="D8" i="14"/>
  <c r="D7" i="14"/>
  <c r="C7" i="14"/>
  <c r="D5" i="14"/>
  <c r="C5" i="14"/>
  <c r="D4" i="14"/>
  <c r="C4" i="14"/>
  <c r="J32" i="12" l="1"/>
  <c r="J36" i="12"/>
  <c r="J44" i="12" s="1"/>
  <c r="H23" i="17"/>
  <c r="H22" i="17"/>
  <c r="J44" i="8"/>
  <c r="J3" i="10"/>
  <c r="J23" i="13"/>
  <c r="J3" i="13"/>
  <c r="C42" i="13"/>
  <c r="C3" i="11"/>
  <c r="C13" i="11"/>
  <c r="C42" i="12"/>
  <c r="J23" i="12"/>
  <c r="H28" i="14"/>
  <c r="H21" i="14"/>
  <c r="M19" i="15"/>
  <c r="M70" i="15"/>
  <c r="M74" i="15" s="1"/>
  <c r="M45" i="15"/>
  <c r="H35" i="17"/>
  <c r="H43" i="17" s="1"/>
  <c r="H31" i="17"/>
  <c r="C34" i="9"/>
  <c r="C42" i="9" s="1"/>
  <c r="C40" i="9"/>
  <c r="C37" i="9"/>
  <c r="C41" i="9" s="1"/>
  <c r="C32" i="9"/>
  <c r="C36" i="9"/>
  <c r="C22" i="9"/>
  <c r="C44" i="8"/>
  <c r="C23" i="8"/>
  <c r="C3" i="8"/>
  <c r="C33" i="8" s="1"/>
  <c r="C37" i="8"/>
  <c r="J3" i="8"/>
  <c r="J33" i="8" s="1"/>
  <c r="J37" i="8"/>
  <c r="C32" i="8"/>
  <c r="J23" i="8"/>
  <c r="J32" i="8"/>
  <c r="C22" i="8"/>
  <c r="J22" i="8"/>
  <c r="C36" i="12"/>
  <c r="C32" i="12"/>
  <c r="C40" i="12"/>
  <c r="C37" i="12"/>
  <c r="J22" i="12"/>
  <c r="C3" i="12"/>
  <c r="C23" i="12"/>
  <c r="C43" i="11"/>
  <c r="C22" i="11"/>
  <c r="C42" i="11"/>
  <c r="C37" i="11"/>
  <c r="C40" i="11"/>
  <c r="C36" i="11"/>
  <c r="C44" i="11" s="1"/>
  <c r="C32" i="11"/>
  <c r="C33" i="11"/>
  <c r="C23" i="11"/>
  <c r="C32" i="10"/>
  <c r="C37" i="10"/>
  <c r="C43" i="13"/>
  <c r="C37" i="13"/>
  <c r="C36" i="13"/>
  <c r="C44" i="13" s="1"/>
  <c r="C32" i="13"/>
  <c r="C3" i="13"/>
  <c r="H4" i="14"/>
  <c r="C22" i="10"/>
  <c r="C33" i="10"/>
  <c r="C41" i="10" s="1"/>
  <c r="H18" i="14"/>
  <c r="C36" i="10"/>
  <c r="C44" i="10" s="1"/>
  <c r="H38" i="14"/>
  <c r="C23" i="10"/>
  <c r="C34" i="10"/>
  <c r="C42" i="10" s="1"/>
  <c r="H30" i="14"/>
  <c r="J44" i="13"/>
  <c r="J37" i="13"/>
  <c r="J32" i="13"/>
  <c r="C23" i="13"/>
  <c r="J33" i="13"/>
  <c r="G62" i="14"/>
  <c r="D41" i="14"/>
  <c r="D19" i="14"/>
  <c r="D64" i="14" s="1"/>
  <c r="H23" i="14"/>
  <c r="G65" i="14"/>
  <c r="I39" i="16"/>
  <c r="G37" i="14"/>
  <c r="G41" i="14" s="1"/>
  <c r="I35" i="16"/>
  <c r="D6" i="14"/>
  <c r="D40" i="14" s="1"/>
  <c r="E5" i="14"/>
  <c r="D66" i="14"/>
  <c r="H50" i="14"/>
  <c r="I3" i="16"/>
  <c r="I33" i="16" s="1"/>
  <c r="F66" i="14"/>
  <c r="J34" i="13"/>
  <c r="J42" i="13" s="1"/>
  <c r="H17" i="14"/>
  <c r="I38" i="16"/>
  <c r="F48" i="15"/>
  <c r="F47" i="15" s="1"/>
  <c r="F68" i="15" s="1"/>
  <c r="F76" i="15" s="1"/>
  <c r="I13" i="16"/>
  <c r="I37" i="16" s="1"/>
  <c r="H36" i="14"/>
  <c r="E7" i="14"/>
  <c r="E23" i="14"/>
  <c r="E36" i="14"/>
  <c r="E38" i="14"/>
  <c r="I32" i="16"/>
  <c r="I36" i="16"/>
  <c r="I44" i="16" s="1"/>
  <c r="H9" i="14"/>
  <c r="E17" i="14"/>
  <c r="E50" i="14"/>
  <c r="F10" i="15"/>
  <c r="F8" i="15" s="1"/>
  <c r="D65" i="14"/>
  <c r="H26" i="14"/>
  <c r="E18" i="14"/>
  <c r="H35" i="14"/>
  <c r="H33" i="14" s="1"/>
  <c r="E53" i="14"/>
  <c r="E52" i="14" s="1"/>
  <c r="E67" i="14" s="1"/>
  <c r="C62" i="14"/>
  <c r="C33" i="14"/>
  <c r="C31" i="14" s="1"/>
  <c r="E31" i="14" s="1"/>
  <c r="C46" i="14"/>
  <c r="E46" i="14" s="1"/>
  <c r="C53" i="14"/>
  <c r="C52" i="14" s="1"/>
  <c r="C67" i="14" s="1"/>
  <c r="F24" i="15"/>
  <c r="H11" i="14"/>
  <c r="H10" i="14" s="1"/>
  <c r="E32" i="14"/>
  <c r="H47" i="14"/>
  <c r="F46" i="14"/>
  <c r="H46" i="14" s="1"/>
  <c r="E4" i="14"/>
  <c r="H7" i="14"/>
  <c r="C6" i="14"/>
  <c r="C10" i="14"/>
  <c r="C8" i="14" s="1"/>
  <c r="E10" i="14"/>
  <c r="E8" i="14" s="1"/>
  <c r="F53" i="14"/>
  <c r="F52" i="14" s="1"/>
  <c r="F67" i="14" s="1"/>
  <c r="H54" i="14"/>
  <c r="H53" i="14" s="1"/>
  <c r="H52" i="14" s="1"/>
  <c r="H67" i="14" s="1"/>
  <c r="C29" i="14"/>
  <c r="E29" i="14" s="1"/>
  <c r="D63" i="14"/>
  <c r="D71" i="14" s="1"/>
  <c r="D59" i="14"/>
  <c r="E37" i="14"/>
  <c r="C30" i="14"/>
  <c r="E30" i="14" s="1"/>
  <c r="G63" i="14"/>
  <c r="G71" i="14" s="1"/>
  <c r="G59" i="14"/>
  <c r="C25" i="14"/>
  <c r="E25" i="14" s="1"/>
  <c r="D62" i="14"/>
  <c r="F33" i="14"/>
  <c r="E35" i="14"/>
  <c r="E45" i="14"/>
  <c r="F67" i="15"/>
  <c r="C26" i="14"/>
  <c r="E26" i="14" s="1"/>
  <c r="F46" i="15"/>
  <c r="F71" i="15"/>
  <c r="C27" i="14"/>
  <c r="E22" i="14"/>
  <c r="J33" i="10" l="1"/>
  <c r="J41" i="10" s="1"/>
  <c r="J22" i="10"/>
  <c r="H32" i="17"/>
  <c r="H40" i="17" s="1"/>
  <c r="C41" i="11"/>
  <c r="H27" i="14"/>
  <c r="M44" i="15"/>
  <c r="M69" i="15"/>
  <c r="M73" i="15" s="1"/>
  <c r="C43" i="14"/>
  <c r="C42" i="14" s="1"/>
  <c r="C63" i="14" s="1"/>
  <c r="C71" i="14" s="1"/>
  <c r="C44" i="9"/>
  <c r="C41" i="8"/>
  <c r="J41" i="8"/>
  <c r="C33" i="12"/>
  <c r="C41" i="12" s="1"/>
  <c r="C22" i="12"/>
  <c r="C44" i="12"/>
  <c r="J41" i="13"/>
  <c r="D61" i="14"/>
  <c r="D69" i="14" s="1"/>
  <c r="J22" i="13"/>
  <c r="C22" i="13"/>
  <c r="C33" i="13"/>
  <c r="C41" i="13" s="1"/>
  <c r="I43" i="16"/>
  <c r="I34" i="16"/>
  <c r="I42" i="16" s="1"/>
  <c r="E43" i="14"/>
  <c r="E42" i="14" s="1"/>
  <c r="E63" i="14" s="1"/>
  <c r="E71" i="14" s="1"/>
  <c r="E6" i="14"/>
  <c r="F8" i="14"/>
  <c r="H25" i="14"/>
  <c r="H15" i="14"/>
  <c r="D70" i="14"/>
  <c r="D3" i="14"/>
  <c r="D39" i="14" s="1"/>
  <c r="G19" i="14"/>
  <c r="G64" i="14" s="1"/>
  <c r="H43" i="14"/>
  <c r="H42" i="14" s="1"/>
  <c r="H63" i="14" s="1"/>
  <c r="H71" i="14" s="1"/>
  <c r="C66" i="14"/>
  <c r="C70" i="14" s="1"/>
  <c r="G6" i="14"/>
  <c r="F64" i="15"/>
  <c r="F41" i="14"/>
  <c r="F62" i="14"/>
  <c r="F70" i="14" s="1"/>
  <c r="I41" i="16"/>
  <c r="I22" i="16"/>
  <c r="G66" i="14"/>
  <c r="G70" i="14" s="1"/>
  <c r="H37" i="14"/>
  <c r="H66" i="14" s="1"/>
  <c r="E66" i="14"/>
  <c r="H22" i="14"/>
  <c r="H8" i="14"/>
  <c r="F31" i="14"/>
  <c r="H31" i="14" s="1"/>
  <c r="E62" i="14"/>
  <c r="E41" i="14"/>
  <c r="F75" i="15"/>
  <c r="F43" i="14"/>
  <c r="F42" i="14" s="1"/>
  <c r="F59" i="14" s="1"/>
  <c r="C41" i="14"/>
  <c r="H62" i="14"/>
  <c r="E15" i="14"/>
  <c r="F66" i="15"/>
  <c r="F3" i="15"/>
  <c r="F65" i="15" s="1"/>
  <c r="H5" i="14"/>
  <c r="F6" i="14"/>
  <c r="E33" i="14"/>
  <c r="E27" i="14"/>
  <c r="E24" i="14"/>
  <c r="E20" i="14"/>
  <c r="H6" i="14" l="1"/>
  <c r="E59" i="14"/>
  <c r="C59" i="14"/>
  <c r="E3" i="14"/>
  <c r="E60" i="14" s="1"/>
  <c r="F61" i="14"/>
  <c r="H29" i="14"/>
  <c r="F70" i="15"/>
  <c r="F74" i="15" s="1"/>
  <c r="D60" i="14"/>
  <c r="D68" i="14" s="1"/>
  <c r="H59" i="14"/>
  <c r="H20" i="14"/>
  <c r="E70" i="14"/>
  <c r="G61" i="14"/>
  <c r="G69" i="14" s="1"/>
  <c r="G3" i="14"/>
  <c r="G40" i="14"/>
  <c r="H32" i="14"/>
  <c r="H41" i="14"/>
  <c r="H70" i="14"/>
  <c r="H24" i="14"/>
  <c r="F45" i="15"/>
  <c r="C61" i="14"/>
  <c r="C3" i="14"/>
  <c r="C60" i="14" s="1"/>
  <c r="E61" i="14"/>
  <c r="F63" i="14"/>
  <c r="F71" i="14" s="1"/>
  <c r="F3" i="14"/>
  <c r="F60" i="14" s="1"/>
  <c r="H61" i="14"/>
  <c r="H3" i="14"/>
  <c r="H60" i="14" s="1"/>
  <c r="C19" i="14"/>
  <c r="C64" i="14" s="1"/>
  <c r="C65" i="14"/>
  <c r="C40" i="14"/>
  <c r="E19" i="14"/>
  <c r="E65" i="14"/>
  <c r="E40" i="14"/>
  <c r="F19" i="15" l="1"/>
  <c r="F44" i="15" s="1"/>
  <c r="G60" i="14"/>
  <c r="G68" i="14" s="1"/>
  <c r="G39" i="14"/>
  <c r="F40" i="14"/>
  <c r="F65" i="14"/>
  <c r="F69" i="14" s="1"/>
  <c r="F19" i="14"/>
  <c r="F64" i="14" s="1"/>
  <c r="F68" i="14" s="1"/>
  <c r="C69" i="14"/>
  <c r="E69" i="14"/>
  <c r="C68" i="14"/>
  <c r="C39" i="14"/>
  <c r="E64" i="14"/>
  <c r="E68" i="14" s="1"/>
  <c r="E39" i="14"/>
  <c r="H19" i="14"/>
  <c r="H65" i="14"/>
  <c r="H69" i="14" s="1"/>
  <c r="H40" i="14"/>
  <c r="F69" i="15" l="1"/>
  <c r="F73" i="15" s="1"/>
  <c r="F39" i="14"/>
  <c r="H64" i="14"/>
  <c r="H68" i="14" s="1"/>
  <c r="H39" i="14"/>
</calcChain>
</file>

<file path=xl/sharedStrings.xml><?xml version="1.0" encoding="utf-8"?>
<sst xmlns="http://schemas.openxmlformats.org/spreadsheetml/2006/main" count="855" uniqueCount="164">
  <si>
    <t>I.</t>
  </si>
  <si>
    <t>Személyi juttatások</t>
  </si>
  <si>
    <t>Munkaadókat terhelő járulékok és szociális hozzájárulási adó</t>
  </si>
  <si>
    <t>Dologi kiadások</t>
  </si>
  <si>
    <t>Közhatalmi bevételek</t>
  </si>
  <si>
    <t>Működési célú átvett pénzeszköz</t>
  </si>
  <si>
    <t>II.</t>
  </si>
  <si>
    <t>Felhalmozási célú átvett pénzeszköz</t>
  </si>
  <si>
    <t>Kötelező feladatok</t>
  </si>
  <si>
    <t>Nem kötelező feladatok</t>
  </si>
  <si>
    <t>Mindösszesen</t>
  </si>
  <si>
    <t>Összesítés</t>
  </si>
  <si>
    <t xml:space="preserve">Önkormányzatok működési támogatásai </t>
  </si>
  <si>
    <t>Működési célú támogatások államháztartáson belülről</t>
  </si>
  <si>
    <t>Felhalmozási célú támogatások államháztartáson belülről</t>
  </si>
  <si>
    <t>Gépjármű adók</t>
  </si>
  <si>
    <t>Működési bevételek</t>
  </si>
  <si>
    <t>Felhalmozási bevételek</t>
  </si>
  <si>
    <t>Foglalkoztatottak személyi juttatásai</t>
  </si>
  <si>
    <t>Külső személyi juttatások</t>
  </si>
  <si>
    <t>Készletbeszerzés</t>
  </si>
  <si>
    <t>Kommunikációs szolgáltatások</t>
  </si>
  <si>
    <t>Szolgáltatási kiadások</t>
  </si>
  <si>
    <t>Kiküldetések, reklám- és propaganda kiadások</t>
  </si>
  <si>
    <t>Különféle befizetések és egyéb dologi kiadások</t>
  </si>
  <si>
    <t>EGYENLEG (I.-II.)</t>
  </si>
  <si>
    <t>Működési</t>
  </si>
  <si>
    <t>Felhalmozási</t>
  </si>
  <si>
    <t xml:space="preserve">FINANSZÍROZÁSI BEVÉTELEK </t>
  </si>
  <si>
    <t>Hitel-, kölcsöntörlesztés államháztartáson kívülre</t>
  </si>
  <si>
    <t>Hitel-, kölcsönfelvétel államháztartáson kívülről</t>
  </si>
  <si>
    <t>Belföldi értékpapírok bevételei</t>
  </si>
  <si>
    <t>Maradvány igénybevétele</t>
  </si>
  <si>
    <t>Belföldi finanszírozás bevételei</t>
  </si>
  <si>
    <t>Külföldi finanszírozás bevételei</t>
  </si>
  <si>
    <t>FINANSZÍROZÁSI KIADÁSOK</t>
  </si>
  <si>
    <t>Központi, irányító szervi támogatások folyósítása</t>
  </si>
  <si>
    <t>KÖLTSÉGVETÉSI EGYENLEG</t>
  </si>
  <si>
    <t>Ebből: tartalék (4.sz.melléklet)</t>
  </si>
  <si>
    <t>FINANSZÍROZÁSI EGYENLEG (III.-IV.)</t>
  </si>
  <si>
    <t>BEVÉTELEK MINDÖSSZESEN (I.+III.)</t>
  </si>
  <si>
    <t>KIADÁSOK MINDÖSSZESEN (II.+IV.)</t>
  </si>
  <si>
    <t>K1</t>
  </si>
  <si>
    <t>K11</t>
  </si>
  <si>
    <t>K12</t>
  </si>
  <si>
    <t>K2</t>
  </si>
  <si>
    <t>K3</t>
  </si>
  <si>
    <t>K31</t>
  </si>
  <si>
    <t>K32</t>
  </si>
  <si>
    <t>K33</t>
  </si>
  <si>
    <t>K34</t>
  </si>
  <si>
    <t>K35</t>
  </si>
  <si>
    <t>K4</t>
  </si>
  <si>
    <t>K5</t>
  </si>
  <si>
    <t>K6</t>
  </si>
  <si>
    <t>K7</t>
  </si>
  <si>
    <t>K8</t>
  </si>
  <si>
    <t xml:space="preserve"> KÖLTSÉGVETÉSI KIADÁSOK </t>
  </si>
  <si>
    <t>Működési tartalék</t>
  </si>
  <si>
    <t>Felhalmozási tartalék</t>
  </si>
  <si>
    <t>B811</t>
  </si>
  <si>
    <t>B812</t>
  </si>
  <si>
    <t>B813</t>
  </si>
  <si>
    <t>Ebből: működési</t>
  </si>
  <si>
    <t xml:space="preserve">            fejlesztései</t>
  </si>
  <si>
    <t>B814</t>
  </si>
  <si>
    <t>B82</t>
  </si>
  <si>
    <t>K911</t>
  </si>
  <si>
    <t>K915</t>
  </si>
  <si>
    <t>Külföldi finanszírozás kiadásai</t>
  </si>
  <si>
    <t>K92</t>
  </si>
  <si>
    <t xml:space="preserve"> KÖLTSÉGVETÉSI BEVÉTELEK</t>
  </si>
  <si>
    <t>B11</t>
  </si>
  <si>
    <t>B1</t>
  </si>
  <si>
    <t>B2</t>
  </si>
  <si>
    <t>B3</t>
  </si>
  <si>
    <t>B34</t>
  </si>
  <si>
    <t>B351</t>
  </si>
  <si>
    <t>B354</t>
  </si>
  <si>
    <t>B355</t>
  </si>
  <si>
    <t>B36</t>
  </si>
  <si>
    <t>B4</t>
  </si>
  <si>
    <t>B5</t>
  </si>
  <si>
    <t>B6</t>
  </si>
  <si>
    <t>B7</t>
  </si>
  <si>
    <t>Önkormányzat összesen</t>
  </si>
  <si>
    <t>Püspökmajor-lakótelepi Bölcsőde</t>
  </si>
  <si>
    <t>B81</t>
  </si>
  <si>
    <t>B816</t>
  </si>
  <si>
    <t>Központi, önkormányzattól kapott támogatás</t>
  </si>
  <si>
    <t>Gondozási Központ Szentendre</t>
  </si>
  <si>
    <t>Szentendre Városi Óvodák</t>
  </si>
  <si>
    <t>B35</t>
  </si>
  <si>
    <t>Termékek és szolgáltatások adói</t>
  </si>
  <si>
    <t>Vagyoni tipusú adók (építményadó, ép.utáni IFA, magánsz.komm.adója, telekadó)</t>
  </si>
  <si>
    <t>Értékesítési és forgalmi adók (IPA)</t>
  </si>
  <si>
    <t>Egyéb áruhasználati és szolgáltatási adók (tart.utáni IFA, talajterhelési díj)</t>
  </si>
  <si>
    <t>Egyéb közhatalmi bevételek (illeték, bírság)</t>
  </si>
  <si>
    <t>Államháztartáson belüli megelőlegezések</t>
  </si>
  <si>
    <t>III.B8</t>
  </si>
  <si>
    <t>IV.K9</t>
  </si>
  <si>
    <t>Ebből: egyéb működési célú támogatások (8.sz.melléklet)</t>
  </si>
  <si>
    <t>Szentendre Város Önkormányzata</t>
  </si>
  <si>
    <t>Polgármesteri Hivatal</t>
  </si>
  <si>
    <t>Szentendre Egészségügyi Intézményei</t>
  </si>
  <si>
    <t>K91</t>
  </si>
  <si>
    <t>Belföldi finanszírozás kiadásai</t>
  </si>
  <si>
    <r>
      <rPr>
        <b/>
        <i/>
        <sz val="10"/>
        <color theme="1"/>
        <rFont val="Times New Roman"/>
        <family val="1"/>
        <charset val="238"/>
      </rPr>
      <t xml:space="preserve">Ebből: </t>
    </r>
    <r>
      <rPr>
        <b/>
        <sz val="10"/>
        <color theme="1"/>
        <rFont val="Times New Roman"/>
        <family val="1"/>
        <charset val="238"/>
      </rPr>
      <t>Működési</t>
    </r>
  </si>
  <si>
    <r>
      <rPr>
        <b/>
        <i/>
        <sz val="10"/>
        <color theme="1"/>
        <rFont val="Times New Roman"/>
        <family val="1"/>
        <charset val="238"/>
      </rPr>
      <t>Ebből:</t>
    </r>
    <r>
      <rPr>
        <b/>
        <sz val="10"/>
        <color theme="1"/>
        <rFont val="Times New Roman"/>
        <family val="1"/>
        <charset val="238"/>
      </rPr>
      <t xml:space="preserve"> Felhalmozási</t>
    </r>
  </si>
  <si>
    <r>
      <rPr>
        <b/>
        <i/>
        <sz val="10"/>
        <color theme="1"/>
        <rFont val="Times New Roman"/>
        <family val="1"/>
        <charset val="238"/>
      </rPr>
      <t>Ebből:</t>
    </r>
    <r>
      <rPr>
        <b/>
        <sz val="10"/>
        <color theme="1"/>
        <rFont val="Times New Roman"/>
        <family val="1"/>
        <charset val="238"/>
      </rPr>
      <t xml:space="preserve"> Működési</t>
    </r>
  </si>
  <si>
    <r>
      <rPr>
        <b/>
        <i/>
        <sz val="10"/>
        <color theme="1"/>
        <rFont val="Times New Roman"/>
        <family val="1"/>
        <charset val="238"/>
      </rPr>
      <t xml:space="preserve">Ebből: </t>
    </r>
    <r>
      <rPr>
        <b/>
        <sz val="10"/>
        <color theme="1"/>
        <rFont val="Times New Roman"/>
        <family val="1"/>
        <charset val="238"/>
      </rPr>
      <t>Felhalmozási</t>
    </r>
  </si>
  <si>
    <r>
      <rPr>
        <b/>
        <i/>
        <sz val="10"/>
        <color theme="1"/>
        <rFont val="Times New Roman"/>
        <family val="1"/>
        <charset val="238"/>
      </rPr>
      <t>Ebből:</t>
    </r>
    <r>
      <rPr>
        <b/>
        <sz val="10"/>
        <color theme="1"/>
        <rFont val="Times New Roman"/>
        <family val="1"/>
        <charset val="238"/>
      </rPr>
      <t xml:space="preserve"> Finanszírozási</t>
    </r>
  </si>
  <si>
    <r>
      <t xml:space="preserve">Ellátottak pénzbeli juttatásai </t>
    </r>
    <r>
      <rPr>
        <b/>
        <i/>
        <sz val="10"/>
        <color theme="1"/>
        <rFont val="Times New Roman"/>
        <family val="1"/>
        <charset val="238"/>
      </rPr>
      <t>(6.sz.melléklet)</t>
    </r>
  </si>
  <si>
    <r>
      <t xml:space="preserve">Egyéb működési célú kiadások </t>
    </r>
    <r>
      <rPr>
        <b/>
        <i/>
        <sz val="10"/>
        <color theme="1"/>
        <rFont val="Times New Roman"/>
        <family val="1"/>
        <charset val="238"/>
      </rPr>
      <t>(4. és 8-sz.melléklet)</t>
    </r>
  </si>
  <si>
    <r>
      <t>Beruházások</t>
    </r>
    <r>
      <rPr>
        <b/>
        <i/>
        <sz val="10"/>
        <color theme="1"/>
        <rFont val="Times New Roman"/>
        <family val="1"/>
        <charset val="238"/>
      </rPr>
      <t xml:space="preserve"> (3/a sz.melléklet)</t>
    </r>
  </si>
  <si>
    <r>
      <t>Felújítások</t>
    </r>
    <r>
      <rPr>
        <b/>
        <i/>
        <sz val="10"/>
        <color theme="1"/>
        <rFont val="Times New Roman"/>
        <family val="1"/>
        <charset val="238"/>
      </rPr>
      <t xml:space="preserve"> (3/c sz. melléklet)  </t>
    </r>
  </si>
  <si>
    <t>Intézmények (PH+Int.) összesen</t>
  </si>
  <si>
    <t>Felújítások</t>
  </si>
  <si>
    <t>Ellátottak pénzbeli juttatásai</t>
  </si>
  <si>
    <t>Egyéb működési célú kiadások</t>
  </si>
  <si>
    <r>
      <t>Egyéb felhalmozási célú kiadások</t>
    </r>
    <r>
      <rPr>
        <b/>
        <i/>
        <sz val="10"/>
        <color theme="1"/>
        <rFont val="Times New Roman"/>
        <family val="1"/>
        <charset val="238"/>
      </rPr>
      <t xml:space="preserve"> (8.sz.melléklet)</t>
    </r>
  </si>
  <si>
    <t>ebből Értékesítési és forgalmi adók (IPA)</t>
  </si>
  <si>
    <t>ebből Gépjármű adók</t>
  </si>
  <si>
    <t>ebből Egyéb áruhasználati és szolgáltatási adók (tart.utáni IFA, talajterhelési díj)</t>
  </si>
  <si>
    <t>B16</t>
  </si>
  <si>
    <t>K513</t>
  </si>
  <si>
    <r>
      <t>Beruházások</t>
    </r>
    <r>
      <rPr>
        <b/>
        <i/>
        <sz val="10"/>
        <color indexed="8"/>
        <rFont val="Times New Roman"/>
        <family val="1"/>
        <charset val="238"/>
      </rPr>
      <t/>
    </r>
  </si>
  <si>
    <r>
      <t>Egyéb felhalmozási célú kiadások</t>
    </r>
    <r>
      <rPr>
        <b/>
        <i/>
        <sz val="10"/>
        <color indexed="8"/>
        <rFont val="Times New Roman"/>
        <family val="1"/>
        <charset val="238"/>
      </rPr>
      <t xml:space="preserve"> </t>
    </r>
  </si>
  <si>
    <t>Belföldi értékpapírok kiadásai, Államháztartáson belüli megelőlegezések</t>
  </si>
  <si>
    <t>K912, K914</t>
  </si>
  <si>
    <t>Ferenczy Múzeumi Centrum</t>
  </si>
  <si>
    <t>Immateriális javak beszerzése, létesítése (K61)</t>
  </si>
  <si>
    <t>Ingatlanok beszerzése, létesítése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</si>
  <si>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</si>
  <si>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</si>
  <si>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</si>
  <si>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</si>
  <si>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</si>
  <si>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</si>
  <si>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</si>
  <si>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</si>
  <si>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</si>
  <si>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Egyéb felhalmozási célú támogatások államháztartáson kívülre  (K89)</t>
  </si>
  <si>
    <t>B15/B16</t>
  </si>
  <si>
    <t>K917</t>
  </si>
  <si>
    <t>Pénzügyi lízing kiadásai</t>
  </si>
  <si>
    <t>K50,K512</t>
  </si>
  <si>
    <r>
      <rPr>
        <b/>
        <i/>
        <sz val="11"/>
        <color theme="1"/>
        <rFont val="Times New Roman"/>
        <family val="1"/>
        <charset val="238"/>
      </rPr>
      <t xml:space="preserve">Ebből: </t>
    </r>
    <r>
      <rPr>
        <b/>
        <sz val="11"/>
        <color theme="1"/>
        <rFont val="Times New Roman"/>
        <family val="1"/>
        <charset val="238"/>
      </rPr>
      <t>Működési</t>
    </r>
  </si>
  <si>
    <r>
      <rPr>
        <b/>
        <i/>
        <sz val="11"/>
        <color theme="1"/>
        <rFont val="Times New Roman"/>
        <family val="1"/>
        <charset val="238"/>
      </rPr>
      <t>Ebből:</t>
    </r>
    <r>
      <rPr>
        <b/>
        <sz val="11"/>
        <color theme="1"/>
        <rFont val="Times New Roman"/>
        <family val="1"/>
        <charset val="238"/>
      </rPr>
      <t xml:space="preserve"> Felhalmozási</t>
    </r>
  </si>
  <si>
    <r>
      <rPr>
        <b/>
        <i/>
        <sz val="11"/>
        <color theme="1"/>
        <rFont val="Times New Roman"/>
        <family val="1"/>
        <charset val="238"/>
      </rPr>
      <t>Ebből:</t>
    </r>
    <r>
      <rPr>
        <b/>
        <sz val="11"/>
        <color theme="1"/>
        <rFont val="Times New Roman"/>
        <family val="1"/>
        <charset val="238"/>
      </rPr>
      <t xml:space="preserve"> Finanszírozási</t>
    </r>
  </si>
  <si>
    <r>
      <rPr>
        <b/>
        <i/>
        <sz val="11"/>
        <color theme="1"/>
        <rFont val="Times New Roman"/>
        <family val="1"/>
        <charset val="238"/>
      </rPr>
      <t>Ebből:</t>
    </r>
    <r>
      <rPr>
        <b/>
        <sz val="11"/>
        <color theme="1"/>
        <rFont val="Times New Roman"/>
        <family val="1"/>
        <charset val="238"/>
      </rPr>
      <t xml:space="preserve"> Működési</t>
    </r>
  </si>
  <si>
    <r>
      <rPr>
        <b/>
        <i/>
        <sz val="11"/>
        <color theme="1"/>
        <rFont val="Times New Roman"/>
        <family val="1"/>
        <charset val="238"/>
      </rPr>
      <t xml:space="preserve">Ebből: </t>
    </r>
    <r>
      <rPr>
        <b/>
        <sz val="11"/>
        <color theme="1"/>
        <rFont val="Times New Roman"/>
        <family val="1"/>
        <charset val="238"/>
      </rPr>
      <t>Felhalmozási</t>
    </r>
  </si>
  <si>
    <t>Egyéb működési célú támogatások ÁHT-n belülről (benne OEP finanszírozás)</t>
  </si>
  <si>
    <t>2018 terv</t>
  </si>
  <si>
    <t>Hamvas Béla Pest Megyei Könyvtár</t>
  </si>
  <si>
    <t>2019 terv</t>
  </si>
  <si>
    <t>Szentendrei Rendészeti Igazgatóság</t>
  </si>
  <si>
    <t>Összesen</t>
  </si>
  <si>
    <r>
      <t>Egyéb felhalmozási célú kiadások</t>
    </r>
    <r>
      <rPr>
        <b/>
        <i/>
        <sz val="10"/>
        <color theme="1"/>
        <rFont val="Times New Roman"/>
        <family val="1"/>
        <charset val="238"/>
      </rPr>
      <t xml:space="preserve"> (6.sz.melléklet)</t>
    </r>
  </si>
  <si>
    <t>K912,K914</t>
  </si>
  <si>
    <t>B11,B12</t>
  </si>
  <si>
    <t>1. módosítás 2019.06.13.</t>
  </si>
  <si>
    <t>Maradvány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</si>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</sst>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62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0" fontId="2" fillId="5" borderId="2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horizontal="right" vertical="center"/>
    </xf>
    <xf numFmtId="3" fontId="2" fillId="6" borderId="12" xfId="0" applyNumberFormat="1" applyFont="1" applyFill="1" applyBorder="1" applyAlignment="1">
      <alignment horizontal="right" vertical="center"/>
    </xf>
    <xf numFmtId="3" fontId="2" fillId="3" borderId="16" xfId="0" applyNumberFormat="1" applyFont="1" applyFill="1" applyBorder="1" applyAlignment="1">
      <alignment horizontal="right" vertical="center"/>
    </xf>
    <xf numFmtId="0" fontId="6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3" fontId="2" fillId="7" borderId="6" xfId="0" applyNumberFormat="1" applyFont="1" applyFill="1" applyBorder="1" applyAlignment="1">
      <alignment horizontal="right" vertical="center"/>
    </xf>
    <xf numFmtId="0" fontId="2" fillId="8" borderId="19" xfId="0" applyFont="1" applyFill="1" applyBorder="1" applyAlignment="1">
      <alignment horizontal="center" vertical="center"/>
    </xf>
    <xf numFmtId="3" fontId="2" fillId="8" borderId="18" xfId="0" applyNumberFormat="1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left" vertical="center" wrapText="1"/>
    </xf>
    <xf numFmtId="3" fontId="2" fillId="4" borderId="7" xfId="0" applyNumberFormat="1" applyFont="1" applyFill="1" applyBorder="1" applyAlignment="1">
      <alignment horizontal="right" vertical="center"/>
    </xf>
    <xf numFmtId="0" fontId="2" fillId="6" borderId="2" xfId="0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right" vertical="center"/>
    </xf>
    <xf numFmtId="0" fontId="2" fillId="9" borderId="9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3" fontId="2" fillId="9" borderId="1" xfId="0" applyNumberFormat="1" applyFont="1" applyFill="1" applyBorder="1" applyAlignment="1">
      <alignment horizontal="right" vertical="center"/>
    </xf>
    <xf numFmtId="0" fontId="2" fillId="9" borderId="9" xfId="0" applyFont="1" applyFill="1" applyBorder="1" applyAlignment="1">
      <alignment vertical="center"/>
    </xf>
    <xf numFmtId="0" fontId="2" fillId="8" borderId="9" xfId="0" applyFont="1" applyFill="1" applyBorder="1" applyAlignment="1">
      <alignment vertical="center"/>
    </xf>
    <xf numFmtId="3" fontId="2" fillId="8" borderId="1" xfId="0" applyNumberFormat="1" applyFont="1" applyFill="1" applyBorder="1" applyAlignment="1">
      <alignment horizontal="right" vertical="center"/>
    </xf>
    <xf numFmtId="0" fontId="2" fillId="7" borderId="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11" fillId="0" borderId="6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right" vertical="center"/>
    </xf>
    <xf numFmtId="3" fontId="10" fillId="0" borderId="7" xfId="0" applyNumberFormat="1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3" fontId="10" fillId="8" borderId="18" xfId="0" applyNumberFormat="1" applyFont="1" applyFill="1" applyBorder="1" applyAlignment="1">
      <alignment horizontal="right" vertical="center"/>
    </xf>
    <xf numFmtId="3" fontId="12" fillId="0" borderId="10" xfId="0" applyNumberFormat="1" applyFont="1" applyBorder="1" applyAlignment="1">
      <alignment horizontal="right" vertical="center" wrapText="1"/>
    </xf>
    <xf numFmtId="3" fontId="10" fillId="4" borderId="7" xfId="0" applyNumberFormat="1" applyFont="1" applyFill="1" applyBorder="1" applyAlignment="1">
      <alignment horizontal="right" vertical="center"/>
    </xf>
    <xf numFmtId="3" fontId="10" fillId="6" borderId="1" xfId="0" applyNumberFormat="1" applyFont="1" applyFill="1" applyBorder="1" applyAlignment="1">
      <alignment horizontal="right" vertical="center"/>
    </xf>
    <xf numFmtId="3" fontId="10" fillId="5" borderId="1" xfId="0" applyNumberFormat="1" applyFont="1" applyFill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 wrapText="1"/>
    </xf>
    <xf numFmtId="3" fontId="10" fillId="3" borderId="1" xfId="0" applyNumberFormat="1" applyFont="1" applyFill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 wrapText="1"/>
    </xf>
    <xf numFmtId="3" fontId="10" fillId="4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3" fontId="10" fillId="11" borderId="4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3" fontId="13" fillId="2" borderId="1" xfId="0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/>
    </xf>
    <xf numFmtId="3" fontId="13" fillId="5" borderId="1" xfId="0" applyNumberFormat="1" applyFont="1" applyFill="1" applyBorder="1" applyAlignment="1">
      <alignment horizontal="right" vertical="center"/>
    </xf>
    <xf numFmtId="0" fontId="14" fillId="0" borderId="5" xfId="0" applyFont="1" applyBorder="1" applyAlignment="1">
      <alignment horizontal="left" vertical="center" wrapText="1"/>
    </xf>
    <xf numFmtId="3" fontId="14" fillId="0" borderId="6" xfId="0" applyNumberFormat="1" applyFont="1" applyBorder="1" applyAlignment="1">
      <alignment horizontal="right" vertical="center"/>
    </xf>
    <xf numFmtId="3" fontId="14" fillId="0" borderId="4" xfId="0" applyNumberFormat="1" applyFont="1" applyBorder="1" applyAlignment="1">
      <alignment horizontal="right" vertical="center"/>
    </xf>
    <xf numFmtId="0" fontId="13" fillId="0" borderId="11" xfId="0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right" vertical="center"/>
    </xf>
    <xf numFmtId="3" fontId="13" fillId="0" borderId="7" xfId="0" applyNumberFormat="1" applyFont="1" applyBorder="1" applyAlignment="1">
      <alignment horizontal="right" vertical="center"/>
    </xf>
    <xf numFmtId="3" fontId="14" fillId="0" borderId="10" xfId="0" applyNumberFormat="1" applyFont="1" applyBorder="1" applyAlignment="1">
      <alignment horizontal="right" vertical="center"/>
    </xf>
    <xf numFmtId="0" fontId="14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/>
    </xf>
    <xf numFmtId="3" fontId="13" fillId="0" borderId="10" xfId="0" applyNumberFormat="1" applyFont="1" applyBorder="1" applyAlignment="1">
      <alignment horizontal="right"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center" vertical="center"/>
    </xf>
    <xf numFmtId="3" fontId="13" fillId="4" borderId="18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3" fontId="14" fillId="0" borderId="10" xfId="0" applyNumberFormat="1" applyFont="1" applyBorder="1" applyAlignment="1">
      <alignment horizontal="righ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12" borderId="19" xfId="0" applyFont="1" applyFill="1" applyBorder="1" applyAlignment="1">
      <alignment horizontal="left" vertical="center" wrapText="1"/>
    </xf>
    <xf numFmtId="3" fontId="13" fillId="12" borderId="7" xfId="0" applyNumberFormat="1" applyFont="1" applyFill="1" applyBorder="1" applyAlignment="1">
      <alignment horizontal="right" vertical="center"/>
    </xf>
    <xf numFmtId="0" fontId="13" fillId="4" borderId="2" xfId="0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right" vertical="center"/>
    </xf>
    <xf numFmtId="0" fontId="13" fillId="5" borderId="2" xfId="0" applyFont="1" applyFill="1" applyBorder="1" applyAlignment="1">
      <alignment horizontal="center" vertical="center"/>
    </xf>
    <xf numFmtId="3" fontId="14" fillId="0" borderId="13" xfId="0" applyNumberFormat="1" applyFont="1" applyBorder="1" applyAlignment="1">
      <alignment horizontal="right" vertical="center" wrapText="1"/>
    </xf>
    <xf numFmtId="0" fontId="13" fillId="3" borderId="2" xfId="0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right" vertical="center"/>
    </xf>
    <xf numFmtId="0" fontId="13" fillId="12" borderId="9" xfId="0" applyFont="1" applyFill="1" applyBorder="1" applyAlignment="1">
      <alignment vertical="center"/>
    </xf>
    <xf numFmtId="3" fontId="13" fillId="12" borderId="1" xfId="0" applyNumberFormat="1" applyFont="1" applyFill="1" applyBorder="1" applyAlignment="1">
      <alignment horizontal="right" vertical="center"/>
    </xf>
    <xf numFmtId="0" fontId="13" fillId="9" borderId="9" xfId="0" applyFont="1" applyFill="1" applyBorder="1" applyAlignment="1">
      <alignment vertical="center"/>
    </xf>
    <xf numFmtId="3" fontId="13" fillId="9" borderId="1" xfId="0" applyNumberFormat="1" applyFont="1" applyFill="1" applyBorder="1" applyAlignment="1">
      <alignment horizontal="right" vertical="center"/>
    </xf>
    <xf numFmtId="3" fontId="13" fillId="8" borderId="1" xfId="0" applyNumberFormat="1" applyFont="1" applyFill="1" applyBorder="1" applyAlignment="1">
      <alignment horizontal="right" vertical="center"/>
    </xf>
    <xf numFmtId="3" fontId="13" fillId="3" borderId="16" xfId="0" applyNumberFormat="1" applyFont="1" applyFill="1" applyBorder="1" applyAlignment="1">
      <alignment horizontal="right" vertical="center"/>
    </xf>
    <xf numFmtId="3" fontId="13" fillId="2" borderId="6" xfId="0" applyNumberFormat="1" applyFont="1" applyFill="1" applyBorder="1" applyAlignment="1">
      <alignment horizontal="right" vertical="center"/>
    </xf>
    <xf numFmtId="3" fontId="13" fillId="7" borderId="6" xfId="0" applyNumberFormat="1" applyFont="1" applyFill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3" fontId="17" fillId="0" borderId="0" xfId="0" applyNumberFormat="1" applyFont="1" applyAlignment="1">
      <alignment vertical="center"/>
    </xf>
    <xf numFmtId="3" fontId="13" fillId="2" borderId="9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8" borderId="1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20" fillId="5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9" borderId="9" xfId="0" applyFont="1" applyFill="1" applyBorder="1" applyAlignment="1">
      <alignment vertical="center"/>
    </xf>
    <xf numFmtId="0" fontId="20" fillId="8" borderId="9" xfId="0" applyFont="1" applyFill="1" applyBorder="1" applyAlignment="1">
      <alignment vertical="center"/>
    </xf>
    <xf numFmtId="0" fontId="20" fillId="3" borderId="20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vertical="center"/>
    </xf>
    <xf numFmtId="0" fontId="20" fillId="7" borderId="1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3" fontId="13" fillId="0" borderId="0" xfId="0" applyNumberFormat="1" applyFont="1" applyAlignment="1">
      <alignment vertical="center"/>
    </xf>
    <xf numFmtId="3" fontId="13" fillId="0" borderId="12" xfId="0" applyNumberFormat="1" applyFont="1" applyBorder="1" applyAlignment="1">
      <alignment horizontal="right" vertical="center"/>
    </xf>
    <xf numFmtId="3" fontId="13" fillId="0" borderId="13" xfId="0" applyNumberFormat="1" applyFont="1" applyBorder="1" applyAlignment="1">
      <alignment horizontal="right" vertical="center"/>
    </xf>
    <xf numFmtId="3" fontId="13" fillId="4" borderId="7" xfId="0" applyNumberFormat="1" applyFont="1" applyFill="1" applyBorder="1" applyAlignment="1">
      <alignment horizontal="right" vertical="center"/>
    </xf>
    <xf numFmtId="0" fontId="13" fillId="0" borderId="22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3" fontId="23" fillId="0" borderId="4" xfId="0" applyNumberFormat="1" applyFont="1" applyBorder="1" applyAlignment="1">
      <alignment horizontal="right" vertical="center"/>
    </xf>
    <xf numFmtId="0" fontId="13" fillId="5" borderId="1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3" fillId="4" borderId="18" xfId="0" applyFont="1" applyFill="1" applyBorder="1" applyAlignment="1">
      <alignment horizontal="center" vertical="center" wrapText="1"/>
    </xf>
    <xf numFmtId="0" fontId="13" fillId="12" borderId="18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0" fontId="13" fillId="12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13" fillId="8" borderId="1" xfId="0" applyFont="1" applyFill="1" applyBorder="1" applyAlignment="1">
      <alignment horizontal="left" vertical="center"/>
    </xf>
    <xf numFmtId="0" fontId="13" fillId="3" borderId="16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6" fillId="7" borderId="18" xfId="0" applyFont="1" applyFill="1" applyBorder="1" applyAlignment="1">
      <alignment vertical="center"/>
    </xf>
    <xf numFmtId="0" fontId="16" fillId="7" borderId="1" xfId="0" applyFont="1" applyFill="1" applyBorder="1" applyAlignment="1">
      <alignment vertical="center"/>
    </xf>
    <xf numFmtId="3" fontId="13" fillId="7" borderId="1" xfId="0" applyNumberFormat="1" applyFont="1" applyFill="1" applyBorder="1" applyAlignment="1">
      <alignment horizontal="right" vertical="center"/>
    </xf>
    <xf numFmtId="0" fontId="22" fillId="0" borderId="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4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3" fillId="7" borderId="7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3" fontId="2" fillId="7" borderId="1" xfId="0" applyNumberFormat="1" applyFont="1" applyFill="1" applyBorder="1" applyAlignment="1">
      <alignment horizontal="right" vertical="center"/>
    </xf>
    <xf numFmtId="0" fontId="25" fillId="0" borderId="4" xfId="0" applyFont="1" applyBorder="1" applyAlignment="1">
      <alignment horizontal="left" vertical="center" wrapText="1"/>
    </xf>
    <xf numFmtId="0" fontId="2" fillId="9" borderId="17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26" fillId="8" borderId="0" xfId="0" applyFont="1" applyFill="1" applyAlignment="1">
      <alignment vertical="center"/>
    </xf>
    <xf numFmtId="3" fontId="2" fillId="11" borderId="7" xfId="0" applyNumberFormat="1" applyFont="1" applyFill="1" applyBorder="1" applyAlignment="1">
      <alignment horizontal="right" vertical="center"/>
    </xf>
    <xf numFmtId="3" fontId="6" fillId="11" borderId="4" xfId="0" applyNumberFormat="1" applyFont="1" applyFill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6" fillId="11" borderId="10" xfId="0" applyNumberFormat="1" applyFont="1" applyFill="1" applyBorder="1" applyAlignment="1">
      <alignment horizontal="right" vertical="center" wrapText="1"/>
    </xf>
    <xf numFmtId="3" fontId="6" fillId="11" borderId="10" xfId="0" applyNumberFormat="1" applyFont="1" applyFill="1" applyBorder="1" applyAlignment="1">
      <alignment horizontal="right" vertical="center"/>
    </xf>
    <xf numFmtId="3" fontId="2" fillId="11" borderId="10" xfId="0" applyNumberFormat="1" applyFont="1" applyFill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 wrapText="1"/>
    </xf>
    <xf numFmtId="0" fontId="3" fillId="10" borderId="4" xfId="0" applyFont="1" applyFill="1" applyBorder="1" applyAlignment="1">
      <alignment horizontal="left" vertical="center" wrapText="1"/>
    </xf>
    <xf numFmtId="0" fontId="3" fillId="10" borderId="11" xfId="0" applyFont="1" applyFill="1" applyBorder="1" applyAlignment="1">
      <alignment horizontal="left" vertical="center" wrapText="1"/>
    </xf>
    <xf numFmtId="3" fontId="3" fillId="10" borderId="10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13" borderId="0" xfId="0" applyNumberFormat="1" applyFont="1" applyFill="1" applyAlignment="1">
      <alignment vertical="center"/>
    </xf>
    <xf numFmtId="0" fontId="2" fillId="6" borderId="18" xfId="0" applyFont="1" applyFill="1" applyBorder="1" applyAlignment="1">
      <alignment horizontal="left" vertical="center"/>
    </xf>
    <xf numFmtId="3" fontId="10" fillId="6" borderId="18" xfId="0" applyNumberFormat="1" applyFont="1" applyFill="1" applyBorder="1" applyAlignment="1">
      <alignment horizontal="right" vertical="center"/>
    </xf>
    <xf numFmtId="0" fontId="28" fillId="0" borderId="4" xfId="0" applyFont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3" fontId="10" fillId="0" borderId="6" xfId="0" applyNumberFormat="1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 wrapText="1"/>
    </xf>
    <xf numFmtId="3" fontId="14" fillId="0" borderId="0" xfId="0" applyNumberFormat="1" applyFont="1" applyAlignment="1">
      <alignment vertical="center"/>
    </xf>
    <xf numFmtId="0" fontId="20" fillId="2" borderId="15" xfId="0" applyFont="1" applyFill="1" applyBorder="1" applyAlignment="1">
      <alignment vertical="center"/>
    </xf>
    <xf numFmtId="0" fontId="20" fillId="7" borderId="9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14" fillId="0" borderId="2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9" xfId="0" applyFont="1" applyFill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32" xfId="0" applyFont="1" applyFill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left" vertical="center" wrapText="1"/>
    </xf>
    <xf numFmtId="3" fontId="13" fillId="0" borderId="5" xfId="0" applyNumberFormat="1" applyFont="1" applyBorder="1" applyAlignment="1">
      <alignment horizontal="left" vertical="center" wrapText="1"/>
    </xf>
    <xf numFmtId="3" fontId="13" fillId="0" borderId="11" xfId="0" applyNumberFormat="1" applyFont="1" applyBorder="1" applyAlignment="1">
      <alignment horizontal="left" vertical="center" wrapText="1"/>
    </xf>
    <xf numFmtId="3" fontId="13" fillId="0" borderId="8" xfId="0" applyNumberFormat="1" applyFont="1" applyFill="1" applyBorder="1" applyAlignment="1">
      <alignment horizontal="left" vertical="center" wrapText="1"/>
    </xf>
    <xf numFmtId="3" fontId="13" fillId="0" borderId="11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3" fontId="14" fillId="0" borderId="12" xfId="0" applyNumberFormat="1" applyFont="1" applyBorder="1" applyAlignment="1">
      <alignment horizontal="right" vertical="center"/>
    </xf>
    <xf numFmtId="3" fontId="11" fillId="0" borderId="12" xfId="0" applyNumberFormat="1" applyFont="1" applyBorder="1" applyAlignment="1">
      <alignment horizontal="right" vertical="center"/>
    </xf>
    <xf numFmtId="3" fontId="11" fillId="0" borderId="12" xfId="0" applyNumberFormat="1" applyFont="1" applyBorder="1" applyAlignment="1">
      <alignment horizontal="right" vertical="center" wrapText="1"/>
    </xf>
    <xf numFmtId="3" fontId="11" fillId="13" borderId="4" xfId="0" applyNumberFormat="1" applyFont="1" applyFill="1" applyBorder="1" applyAlignment="1">
      <alignment horizontal="right" vertical="center"/>
    </xf>
    <xf numFmtId="3" fontId="14" fillId="13" borderId="10" xfId="0" applyNumberFormat="1" applyFont="1" applyFill="1" applyBorder="1" applyAlignment="1">
      <alignment horizontal="right" vertical="center"/>
    </xf>
    <xf numFmtId="3" fontId="26" fillId="0" borderId="0" xfId="0" applyNumberFormat="1" applyFont="1" applyAlignment="1">
      <alignment vertical="center"/>
    </xf>
    <xf numFmtId="164" fontId="20" fillId="2" borderId="9" xfId="0" applyNumberFormat="1" applyFont="1" applyFill="1" applyBorder="1" applyAlignment="1">
      <alignment horizontal="center" vertical="center" wrapText="1"/>
    </xf>
    <xf numFmtId="164" fontId="20" fillId="2" borderId="2" xfId="0" applyNumberFormat="1" applyFont="1" applyFill="1" applyBorder="1" applyAlignment="1">
      <alignment horizontal="center" vertical="center" wrapText="1"/>
    </xf>
    <xf numFmtId="164" fontId="20" fillId="2" borderId="3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4" fillId="2" borderId="21" xfId="0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3" fontId="13" fillId="2" borderId="9" xfId="0" applyNumberFormat="1" applyFont="1" applyFill="1" applyBorder="1" applyAlignment="1">
      <alignment horizontal="center" vertical="center" wrapText="1"/>
    </xf>
    <xf numFmtId="3" fontId="13" fillId="2" borderId="2" xfId="0" applyNumberFormat="1" applyFont="1" applyFill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 wrapText="1"/>
    </xf>
    <xf numFmtId="3" fontId="13" fillId="2" borderId="17" xfId="0" applyNumberFormat="1" applyFont="1" applyFill="1" applyBorder="1" applyAlignment="1">
      <alignment horizontal="center" vertical="center" wrapText="1"/>
    </xf>
    <xf numFmtId="3" fontId="13" fillId="2" borderId="19" xfId="0" applyNumberFormat="1" applyFont="1" applyFill="1" applyBorder="1" applyAlignment="1">
      <alignment horizontal="center" vertical="center" wrapText="1"/>
    </xf>
    <xf numFmtId="3" fontId="13" fillId="2" borderId="24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12" xfId="2"/>
    <cellStyle name="Normal 13_Ktghelyi terv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8"/>
  <sheetViews>
    <sheetView view="pageBreakPreview" zoomScale="90" zoomScaleNormal="90" zoomScaleSheetLayoutView="90" workbookViewId="0">
      <pane xSplit="2" ySplit="2" topLeftCell="C50" activePane="bottomRight" state="frozen"/>
      <selection activeCell="B8" sqref="B8"/>
      <selection pane="topRight" activeCell="B8" sqref="B8"/>
      <selection pane="bottomLeft" activeCell="B8" sqref="B8"/>
      <selection pane="bottomRight" activeCell="I50" sqref="I50"/>
    </sheetView>
  </sheetViews>
  <sheetFormatPr defaultColWidth="9.33203125" defaultRowHeight="13.8" x14ac:dyDescent="0.3"/>
  <cols>
    <col min="1" max="1" width="8" style="9" customWidth="1"/>
    <col min="2" max="2" width="64.6640625" style="9" bestFit="1" customWidth="1"/>
    <col min="3" max="4" width="12.6640625" style="197" customWidth="1"/>
    <col min="5" max="5" width="12.6640625" style="198" customWidth="1"/>
    <col min="6" max="7" width="12.6640625" style="197" customWidth="1"/>
    <col min="8" max="8" width="12.6640625" style="198" customWidth="1"/>
    <col min="9" max="16384" width="9.33203125" style="9"/>
  </cols>
  <sheetData>
    <row r="1" spans="1:10" s="63" customFormat="1" ht="33.75" customHeight="1" thickBot="1" x14ac:dyDescent="0.35">
      <c r="A1" s="247"/>
      <c r="B1" s="249" t="s">
        <v>11</v>
      </c>
      <c r="C1" s="244" t="s">
        <v>153</v>
      </c>
      <c r="D1" s="245"/>
      <c r="E1" s="246"/>
      <c r="F1" s="244" t="s">
        <v>155</v>
      </c>
      <c r="G1" s="245"/>
      <c r="H1" s="246"/>
    </row>
    <row r="2" spans="1:10" s="63" customFormat="1" ht="42" customHeight="1" thickBot="1" x14ac:dyDescent="0.35">
      <c r="A2" s="248"/>
      <c r="B2" s="250"/>
      <c r="C2" s="66" t="s">
        <v>85</v>
      </c>
      <c r="D2" s="66" t="s">
        <v>116</v>
      </c>
      <c r="E2" s="66" t="s">
        <v>10</v>
      </c>
      <c r="F2" s="66" t="s">
        <v>85</v>
      </c>
      <c r="G2" s="66" t="s">
        <v>116</v>
      </c>
      <c r="H2" s="66" t="s">
        <v>10</v>
      </c>
    </row>
    <row r="3" spans="1:10" s="177" customFormat="1" ht="21" customHeight="1" thickBot="1" x14ac:dyDescent="0.35">
      <c r="A3" s="108" t="s">
        <v>0</v>
      </c>
      <c r="B3" s="176" t="s">
        <v>71</v>
      </c>
      <c r="C3" s="40">
        <f t="shared" ref="C3:H3" si="0">C6+C7+C8+C15+C16+C17+C18</f>
        <v>6000909</v>
      </c>
      <c r="D3" s="40">
        <f t="shared" si="0"/>
        <v>1395664</v>
      </c>
      <c r="E3" s="40">
        <f t="shared" si="0"/>
        <v>7396573</v>
      </c>
      <c r="F3" s="40">
        <f t="shared" si="0"/>
        <v>7725356</v>
      </c>
      <c r="G3" s="40">
        <f t="shared" si="0"/>
        <v>1516993</v>
      </c>
      <c r="H3" s="40">
        <f t="shared" si="0"/>
        <v>9242349</v>
      </c>
      <c r="I3" s="243"/>
      <c r="J3" s="243"/>
    </row>
    <row r="4" spans="1:10" ht="15" customHeight="1" x14ac:dyDescent="0.3">
      <c r="A4" s="109" t="s">
        <v>72</v>
      </c>
      <c r="B4" s="7" t="s">
        <v>12</v>
      </c>
      <c r="C4" s="178">
        <f>'Önk 2a'!C4</f>
        <v>1424039</v>
      </c>
      <c r="D4" s="178">
        <f>'PH 2b'!C4+'SZEI 2c'!C4+'HBPMK 2d'!C4+'FMC 2e'!C4+'Óvoda 2f'!C4+'Bölcsőde 2g'!C4+'Gondozási 2h'!C4</f>
        <v>0</v>
      </c>
      <c r="E4" s="178">
        <f>C4+D4</f>
        <v>1424039</v>
      </c>
      <c r="F4" s="178">
        <f>'Önk 2a'!M4</f>
        <v>1579238</v>
      </c>
      <c r="G4" s="178">
        <f>'PH 2b'!I4+'SZEI 2c'!J4+'HBPMK 2d'!J4+'FMC 2e'!J4+'Óvoda 2f'!J4+'Bölcsőde 2g'!J4+'Gondozási 2h'!J4+'SZERI 2i'!H4</f>
        <v>0</v>
      </c>
      <c r="H4" s="178">
        <f>F4+G4</f>
        <v>1579238</v>
      </c>
    </row>
    <row r="5" spans="1:10" ht="15" customHeight="1" x14ac:dyDescent="0.3">
      <c r="A5" s="109" t="s">
        <v>124</v>
      </c>
      <c r="B5" s="7" t="s">
        <v>152</v>
      </c>
      <c r="C5" s="179">
        <f>'Önk 2a'!C5</f>
        <v>14033</v>
      </c>
      <c r="D5" s="179">
        <f>'PH 2b'!C5+'SZEI 2c'!C5+'HBPMK 2d'!C5+'FMC 2e'!C5+'Óvoda 2f'!C5+'Bölcsőde 2g'!C5+'Gondozási 2h'!C5</f>
        <v>774925</v>
      </c>
      <c r="E5" s="179">
        <f>C5+D5</f>
        <v>788958</v>
      </c>
      <c r="F5" s="179">
        <f>'Önk 2a'!M5</f>
        <v>3500</v>
      </c>
      <c r="G5" s="179">
        <f>'PH 2b'!I5+'SZEI 2c'!J5+'HBPMK 2d'!J5+'FMC 2e'!J5+'Óvoda 2f'!J5+'Bölcsőde 2g'!J5+'Gondozási 2h'!J5+'SZERI 2i'!H5</f>
        <v>867535</v>
      </c>
      <c r="H5" s="179">
        <f>F5+G5</f>
        <v>871035</v>
      </c>
    </row>
    <row r="6" spans="1:10" ht="15" customHeight="1" x14ac:dyDescent="0.3">
      <c r="A6" s="110" t="s">
        <v>73</v>
      </c>
      <c r="B6" s="6" t="s">
        <v>13</v>
      </c>
      <c r="C6" s="180">
        <f t="shared" ref="C6:H6" si="1">SUM(C4:C5)</f>
        <v>1438072</v>
      </c>
      <c r="D6" s="180">
        <f t="shared" si="1"/>
        <v>774925</v>
      </c>
      <c r="E6" s="180">
        <f t="shared" si="1"/>
        <v>2212997</v>
      </c>
      <c r="F6" s="180">
        <f t="shared" si="1"/>
        <v>1582738</v>
      </c>
      <c r="G6" s="180">
        <f>'PH 2b'!I6+'SZEI 2c'!J6+'HBPMK 2d'!J6+'FMC 2e'!J6+'Óvoda 2f'!J6+'Bölcsőde 2g'!J6+'Gondozási 2h'!J6+'SZERI 2i'!H6</f>
        <v>867535</v>
      </c>
      <c r="H6" s="180">
        <f t="shared" si="1"/>
        <v>2450273</v>
      </c>
    </row>
    <row r="7" spans="1:10" s="177" customFormat="1" ht="15" customHeight="1" x14ac:dyDescent="0.3">
      <c r="A7" s="111" t="s">
        <v>74</v>
      </c>
      <c r="B7" s="6" t="s">
        <v>14</v>
      </c>
      <c r="C7" s="180">
        <f>'Önk 2a'!C7</f>
        <v>94998</v>
      </c>
      <c r="D7" s="180">
        <f>'PH 2b'!C7+'SZEI 2c'!C7+'HBPMK 2d'!C7+'FMC 2e'!C7+'Óvoda 2f'!C7+'Bölcsőde 2g'!C7+'Gondozási 2h'!C7</f>
        <v>3000</v>
      </c>
      <c r="E7" s="180">
        <f>C7+D7</f>
        <v>97998</v>
      </c>
      <c r="F7" s="180">
        <f>'Önk 2a'!M7</f>
        <v>290639</v>
      </c>
      <c r="G7" s="180">
        <f>'PH 2b'!I7+'SZEI 2c'!J7+'HBPMK 2d'!J7+'FMC 2e'!J7+'Óvoda 2f'!J7+'Bölcsőde 2g'!J7+'Gondozási 2h'!J7+'SZERI 2i'!H7</f>
        <v>4000</v>
      </c>
      <c r="H7" s="180">
        <f>F7+G7</f>
        <v>294639</v>
      </c>
    </row>
    <row r="8" spans="1:10" s="177" customFormat="1" ht="15" customHeight="1" thickBot="1" x14ac:dyDescent="0.35">
      <c r="A8" s="112" t="s">
        <v>75</v>
      </c>
      <c r="B8" s="28" t="s">
        <v>4</v>
      </c>
      <c r="C8" s="180">
        <f>SUM(C9,C10,C14)</f>
        <v>2611600</v>
      </c>
      <c r="D8" s="180">
        <f>'PH 2b'!C8+'SZEI 2c'!C8+'HBPMK 2d'!C8+'FMC 2e'!C8+'Óvoda 2f'!C8+'Bölcsőde 2g'!C8+'Gondozási 2h'!C8</f>
        <v>0</v>
      </c>
      <c r="E8" s="17">
        <f>SUM(E9,E10,E14)</f>
        <v>2611600</v>
      </c>
      <c r="F8" s="180">
        <f>SUM(F9,F10,F14)</f>
        <v>2994942</v>
      </c>
      <c r="G8" s="180">
        <f>'PH 2b'!I8+'SZEI 2c'!J8+'HBPMK 2d'!J8+'FMC 2e'!J8+'Óvoda 2f'!J8+'Bölcsőde 2g'!J8+'Gondozási 2h'!J8+'SZERI 2i'!H8</f>
        <v>0</v>
      </c>
      <c r="H8" s="17">
        <f>SUM(H9,H10,H14)</f>
        <v>2994942</v>
      </c>
    </row>
    <row r="9" spans="1:10" ht="15" customHeight="1" x14ac:dyDescent="0.3">
      <c r="A9" s="109" t="s">
        <v>76</v>
      </c>
      <c r="B9" s="27" t="s">
        <v>94</v>
      </c>
      <c r="C9" s="178">
        <f>'Önk 2a'!C9</f>
        <v>683000</v>
      </c>
      <c r="D9" s="178"/>
      <c r="E9" s="178">
        <f>C9+D9</f>
        <v>683000</v>
      </c>
      <c r="F9" s="178">
        <f>'Önk 2a'!M9</f>
        <v>598000</v>
      </c>
      <c r="G9" s="178"/>
      <c r="H9" s="178">
        <f>F9+G9</f>
        <v>598000</v>
      </c>
    </row>
    <row r="10" spans="1:10" ht="15" customHeight="1" x14ac:dyDescent="0.3">
      <c r="A10" s="109" t="s">
        <v>92</v>
      </c>
      <c r="B10" s="27" t="s">
        <v>93</v>
      </c>
      <c r="C10" s="11">
        <f>SUM(C11:C13)</f>
        <v>1882000</v>
      </c>
      <c r="D10" s="11"/>
      <c r="E10" s="11">
        <f>SUM(E11:E13)</f>
        <v>1882000</v>
      </c>
      <c r="F10" s="11">
        <f>SUM(F11:F13)</f>
        <v>2271942</v>
      </c>
      <c r="G10" s="11"/>
      <c r="H10" s="11">
        <f>SUM(H11:H13)</f>
        <v>2271942</v>
      </c>
    </row>
    <row r="11" spans="1:10" ht="15" customHeight="1" x14ac:dyDescent="0.3">
      <c r="A11" s="114" t="s">
        <v>77</v>
      </c>
      <c r="B11" s="14" t="s">
        <v>95</v>
      </c>
      <c r="C11" s="11">
        <f>'Önk 2a'!C11</f>
        <v>1750000</v>
      </c>
      <c r="D11" s="11"/>
      <c r="E11" s="11">
        <f t="shared" ref="E11:E15" si="2">C11+D11</f>
        <v>1750000</v>
      </c>
      <c r="F11" s="11">
        <f>'Önk 2a'!M11</f>
        <v>2131180</v>
      </c>
      <c r="G11" s="11"/>
      <c r="H11" s="11">
        <f t="shared" ref="H11:H15" si="3">F11+G11</f>
        <v>2131180</v>
      </c>
    </row>
    <row r="12" spans="1:10" ht="15" customHeight="1" x14ac:dyDescent="0.3">
      <c r="A12" s="114" t="s">
        <v>78</v>
      </c>
      <c r="B12" s="3" t="s">
        <v>15</v>
      </c>
      <c r="C12" s="11">
        <f>'Önk 2a'!C12</f>
        <v>115000</v>
      </c>
      <c r="D12" s="11"/>
      <c r="E12" s="11">
        <f t="shared" si="2"/>
        <v>115000</v>
      </c>
      <c r="F12" s="11">
        <f>'Önk 2a'!M12</f>
        <v>121262</v>
      </c>
      <c r="G12" s="11"/>
      <c r="H12" s="11">
        <f t="shared" si="3"/>
        <v>121262</v>
      </c>
    </row>
    <row r="13" spans="1:10" ht="15" customHeight="1" x14ac:dyDescent="0.3">
      <c r="A13" s="113" t="s">
        <v>79</v>
      </c>
      <c r="B13" s="15" t="s">
        <v>96</v>
      </c>
      <c r="C13" s="11">
        <f>'Önk 2a'!C13</f>
        <v>17000</v>
      </c>
      <c r="D13" s="11"/>
      <c r="E13" s="11">
        <f t="shared" si="2"/>
        <v>17000</v>
      </c>
      <c r="F13" s="11">
        <f>'Önk 2a'!M13</f>
        <v>19500</v>
      </c>
      <c r="G13" s="11"/>
      <c r="H13" s="11">
        <f t="shared" si="3"/>
        <v>19500</v>
      </c>
    </row>
    <row r="14" spans="1:10" ht="15" customHeight="1" x14ac:dyDescent="0.3">
      <c r="A14" s="114" t="s">
        <v>80</v>
      </c>
      <c r="B14" s="4" t="s">
        <v>97</v>
      </c>
      <c r="C14" s="11">
        <f>'Önk 2a'!C14</f>
        <v>46600</v>
      </c>
      <c r="D14" s="11"/>
      <c r="E14" s="11">
        <f t="shared" si="2"/>
        <v>46600</v>
      </c>
      <c r="F14" s="11">
        <f>'Önk 2a'!M14</f>
        <v>125000</v>
      </c>
      <c r="G14" s="11"/>
      <c r="H14" s="11">
        <f t="shared" si="3"/>
        <v>125000</v>
      </c>
    </row>
    <row r="15" spans="1:10" s="177" customFormat="1" ht="15" customHeight="1" x14ac:dyDescent="0.3">
      <c r="A15" s="116" t="s">
        <v>81</v>
      </c>
      <c r="B15" s="5" t="s">
        <v>16</v>
      </c>
      <c r="C15" s="202">
        <v>725138</v>
      </c>
      <c r="D15" s="202">
        <f>'PH 2b'!C9+'SZEI 2c'!C9+'HBPMK 2d'!C9+'FMC 2e'!C9+'Óvoda 2f'!C9+'Bölcsőde 2g'!C9+'Gondozási 2h'!C9</f>
        <v>617739</v>
      </c>
      <c r="E15" s="202">
        <f t="shared" si="2"/>
        <v>1342877</v>
      </c>
      <c r="F15" s="10">
        <f>'Önk 2a'!M15</f>
        <v>863981</v>
      </c>
      <c r="G15" s="202">
        <f>'PH 2b'!I9+'SZEI 2c'!J9+'HBPMK 2d'!J9+'FMC 2e'!J9+'Óvoda 2f'!J9+'Bölcsőde 2g'!J9+'Gondozási 2h'!J9+'SZERI 2i'!H9</f>
        <v>645458</v>
      </c>
      <c r="H15" s="202">
        <f t="shared" si="3"/>
        <v>1509439</v>
      </c>
    </row>
    <row r="16" spans="1:10" s="177" customFormat="1" ht="15" customHeight="1" x14ac:dyDescent="0.3">
      <c r="A16" s="116" t="s">
        <v>82</v>
      </c>
      <c r="B16" s="5" t="s">
        <v>17</v>
      </c>
      <c r="C16" s="10">
        <v>929090</v>
      </c>
      <c r="D16" s="10">
        <v>0</v>
      </c>
      <c r="E16" s="10">
        <v>929090</v>
      </c>
      <c r="F16" s="10">
        <f>'Önk 2a'!M16</f>
        <v>915821</v>
      </c>
      <c r="G16" s="10">
        <v>0</v>
      </c>
      <c r="H16" s="10">
        <v>915821</v>
      </c>
    </row>
    <row r="17" spans="1:8" s="177" customFormat="1" ht="15" customHeight="1" x14ac:dyDescent="0.3">
      <c r="A17" s="203" t="s">
        <v>83</v>
      </c>
      <c r="B17" s="204" t="s">
        <v>5</v>
      </c>
      <c r="C17" s="180">
        <f>'Önk 2a'!C17</f>
        <v>202011</v>
      </c>
      <c r="D17" s="180">
        <f>'PH 2b'!C11+'SZEI 2c'!C11+'HBPMK 2d'!C11+'FMC 2e'!C11+'Óvoda 2f'!C11+'Bölcsőde 2g'!C11+'Gondozási 2h'!C11</f>
        <v>0</v>
      </c>
      <c r="E17" s="180">
        <f>C17+D17</f>
        <v>202011</v>
      </c>
      <c r="F17" s="10">
        <f>'Önk 2a'!M17</f>
        <v>1069665</v>
      </c>
      <c r="G17" s="180">
        <f>'PH 2b'!I11+'SZEI 2c'!J11+'HBPMK 2d'!J11+'FMC 2e'!J11+'Óvoda 2f'!J11+'Bölcsőde 2g'!J11+'Gondozási 2h'!J11+'SZERI 2i'!H11</f>
        <v>0</v>
      </c>
      <c r="H17" s="180">
        <f>F17+G17</f>
        <v>1069665</v>
      </c>
    </row>
    <row r="18" spans="1:8" s="177" customFormat="1" ht="15" customHeight="1" thickBot="1" x14ac:dyDescent="0.35">
      <c r="A18" s="115" t="s">
        <v>84</v>
      </c>
      <c r="B18" s="16" t="s">
        <v>7</v>
      </c>
      <c r="C18" s="10">
        <f>'Önk 2a'!C18</f>
        <v>0</v>
      </c>
      <c r="D18" s="10">
        <f>'PH 2b'!C12+'SZEI 2c'!C12+'HBPMK 2d'!C12+'FMC 2e'!C12+'Óvoda 2f'!C12+'Bölcsőde 2g'!C12+'Gondozási 2h'!C12</f>
        <v>0</v>
      </c>
      <c r="E18" s="10">
        <f>C18+D18</f>
        <v>0</v>
      </c>
      <c r="F18" s="11">
        <f>'Önk 2a'!M18</f>
        <v>7570</v>
      </c>
      <c r="G18" s="10">
        <f>'PH 2b'!I12+'SZEI 2c'!J12+'HBPMK 2d'!J12+'FMC 2e'!J12+'Óvoda 2f'!J12+'Bölcsőde 2g'!J12+'Gondozási 2h'!J12+'SZERI 2i'!H12</f>
        <v>0</v>
      </c>
      <c r="H18" s="10">
        <f>F18+G18</f>
        <v>7570</v>
      </c>
    </row>
    <row r="19" spans="1:8" s="181" customFormat="1" ht="15" customHeight="1" thickBot="1" x14ac:dyDescent="0.35">
      <c r="A19" s="117" t="s">
        <v>6</v>
      </c>
      <c r="B19" s="31" t="s">
        <v>57</v>
      </c>
      <c r="C19" s="32">
        <f t="shared" ref="C19:H19" si="4">C20+C23+C24+C30+C31+C36+C37+C38</f>
        <v>4405234</v>
      </c>
      <c r="D19" s="32">
        <f t="shared" si="4"/>
        <v>3749638</v>
      </c>
      <c r="E19" s="32">
        <f t="shared" si="4"/>
        <v>8154872</v>
      </c>
      <c r="F19" s="32">
        <f t="shared" si="4"/>
        <v>6674034</v>
      </c>
      <c r="G19" s="32">
        <f t="shared" si="4"/>
        <v>4400103</v>
      </c>
      <c r="H19" s="32">
        <f t="shared" si="4"/>
        <v>11074137</v>
      </c>
    </row>
    <row r="20" spans="1:8" s="177" customFormat="1" ht="15" customHeight="1" x14ac:dyDescent="0.3">
      <c r="A20" s="116" t="s">
        <v>42</v>
      </c>
      <c r="B20" s="5" t="s">
        <v>1</v>
      </c>
      <c r="C20" s="10">
        <v>93628</v>
      </c>
      <c r="D20" s="10">
        <f>'PH 2b'!C14+'SZEI 2c'!C14+'HBPMK 2d'!C14+'FMC 2e'!C14+'Óvoda 2f'!C14+'Bölcsőde 2g'!C14+'Gondozási 2h'!C14</f>
        <v>1994354</v>
      </c>
      <c r="E20" s="10">
        <f>C20+D20</f>
        <v>2087982</v>
      </c>
      <c r="F20" s="10">
        <f>'Önk 2a'!M20</f>
        <v>87429</v>
      </c>
      <c r="G20" s="10">
        <f>'PH 2b'!I14+'SZEI 2c'!J14+'HBPMK 2d'!J14+'FMC 2e'!J14+'Óvoda 2f'!J14+'Bölcsőde 2g'!J14+'Gondozási 2h'!J14+'SZERI 2i'!H14</f>
        <v>2365339</v>
      </c>
      <c r="H20" s="10">
        <f>F20+G20</f>
        <v>2452768</v>
      </c>
    </row>
    <row r="21" spans="1:8" ht="15" hidden="1" customHeight="1" x14ac:dyDescent="0.3">
      <c r="A21" s="109" t="s">
        <v>43</v>
      </c>
      <c r="B21" s="7" t="s">
        <v>18</v>
      </c>
      <c r="C21" s="11" t="e">
        <f>'Önk 2a'!#REF!</f>
        <v>#REF!</v>
      </c>
      <c r="D21" s="11"/>
      <c r="E21" s="11" t="e">
        <f>C21+D21</f>
        <v>#REF!</v>
      </c>
      <c r="F21" s="11" t="e">
        <f>'Önk 2a'!#REF!</f>
        <v>#REF!</v>
      </c>
      <c r="G21" s="11"/>
      <c r="H21" s="11" t="e">
        <f>F21+G21</f>
        <v>#REF!</v>
      </c>
    </row>
    <row r="22" spans="1:8" ht="15" hidden="1" customHeight="1" x14ac:dyDescent="0.3">
      <c r="A22" s="113" t="s">
        <v>44</v>
      </c>
      <c r="B22" s="7" t="s">
        <v>19</v>
      </c>
      <c r="C22" s="11" t="e">
        <f>'Önk 2a'!#REF!</f>
        <v>#REF!</v>
      </c>
      <c r="D22" s="11"/>
      <c r="E22" s="11" t="e">
        <f>C22+D22</f>
        <v>#REF!</v>
      </c>
      <c r="F22" s="11" t="e">
        <f>'Önk 2a'!#REF!</f>
        <v>#REF!</v>
      </c>
      <c r="G22" s="11"/>
      <c r="H22" s="11" t="e">
        <f>F22+G22</f>
        <v>#REF!</v>
      </c>
    </row>
    <row r="23" spans="1:8" s="177" customFormat="1" ht="15" customHeight="1" x14ac:dyDescent="0.3">
      <c r="A23" s="110" t="s">
        <v>45</v>
      </c>
      <c r="B23" s="6" t="s">
        <v>2</v>
      </c>
      <c r="C23" s="10">
        <f>'Önk 2a'!C21</f>
        <v>14157</v>
      </c>
      <c r="D23" s="10">
        <f>'PH 2b'!C15+'SZEI 2c'!C15+'HBPMK 2d'!C15+'FMC 2e'!C15+'Óvoda 2f'!C15+'Bölcsőde 2g'!C15+'Gondozási 2h'!C15</f>
        <v>417498</v>
      </c>
      <c r="E23" s="10">
        <f>C23+D23</f>
        <v>431655</v>
      </c>
      <c r="F23" s="10">
        <f>'Önk 2a'!M21</f>
        <v>21597</v>
      </c>
      <c r="G23" s="10">
        <f>'PH 2b'!I15+'SZEI 2c'!J15+'HBPMK 2d'!J15+'FMC 2e'!J15+'Óvoda 2f'!J15+'Bölcsőde 2g'!J15+'Gondozási 2h'!J15+'SZERI 2i'!H15</f>
        <v>471306</v>
      </c>
      <c r="H23" s="10">
        <f>F23+G23</f>
        <v>492903</v>
      </c>
    </row>
    <row r="24" spans="1:8" s="177" customFormat="1" ht="15" customHeight="1" x14ac:dyDescent="0.3">
      <c r="A24" s="110" t="s">
        <v>46</v>
      </c>
      <c r="B24" s="6" t="s">
        <v>3</v>
      </c>
      <c r="C24" s="10">
        <v>1064483</v>
      </c>
      <c r="D24" s="10">
        <f>'PH 2b'!C16+'SZEI 2c'!C16+'HBPMK 2d'!C16+'FMC 2e'!C16+'Óvoda 2f'!C16+'Bölcsőde 2g'!C16+'Gondozási 2h'!C16</f>
        <v>1226972</v>
      </c>
      <c r="E24" s="10">
        <f>C24+D24</f>
        <v>2291455</v>
      </c>
      <c r="F24" s="10">
        <f>'Önk 2a'!M22</f>
        <v>1076972</v>
      </c>
      <c r="G24" s="10">
        <f>'PH 2b'!I16+'SZEI 2c'!J16+'HBPMK 2d'!J16+'FMC 2e'!J16+'Óvoda 2f'!J16+'Bölcsőde 2g'!J16+'Gondozási 2h'!J16+'SZERI 2i'!H16</f>
        <v>1377092</v>
      </c>
      <c r="H24" s="10">
        <f>F24+G24</f>
        <v>2454064</v>
      </c>
    </row>
    <row r="25" spans="1:8" ht="15" hidden="1" customHeight="1" x14ac:dyDescent="0.3">
      <c r="A25" s="114" t="s">
        <v>47</v>
      </c>
      <c r="B25" s="4" t="s">
        <v>20</v>
      </c>
      <c r="C25" s="11" t="e">
        <f>'Önk 2a'!#REF!</f>
        <v>#REF!</v>
      </c>
      <c r="D25" s="11"/>
      <c r="E25" s="11" t="e">
        <f t="shared" ref="E25:E32" si="5">C25+D25</f>
        <v>#REF!</v>
      </c>
      <c r="F25" s="11" t="e">
        <f>'Önk 2a'!#REF!</f>
        <v>#REF!</v>
      </c>
      <c r="G25" s="11"/>
      <c r="H25" s="11" t="e">
        <f t="shared" ref="H25:H32" si="6">F25+G25</f>
        <v>#REF!</v>
      </c>
    </row>
    <row r="26" spans="1:8" ht="15" hidden="1" customHeight="1" x14ac:dyDescent="0.3">
      <c r="A26" s="113" t="s">
        <v>48</v>
      </c>
      <c r="B26" s="4" t="s">
        <v>21</v>
      </c>
      <c r="C26" s="11" t="e">
        <f>'Önk 2a'!#REF!</f>
        <v>#REF!</v>
      </c>
      <c r="D26" s="11"/>
      <c r="E26" s="11" t="e">
        <f t="shared" si="5"/>
        <v>#REF!</v>
      </c>
      <c r="F26" s="11" t="e">
        <f>'Önk 2a'!#REF!</f>
        <v>#REF!</v>
      </c>
      <c r="G26" s="11"/>
      <c r="H26" s="11" t="e">
        <f t="shared" si="6"/>
        <v>#REF!</v>
      </c>
    </row>
    <row r="27" spans="1:8" ht="15" hidden="1" customHeight="1" x14ac:dyDescent="0.3">
      <c r="A27" s="114" t="s">
        <v>49</v>
      </c>
      <c r="B27" s="4" t="s">
        <v>22</v>
      </c>
      <c r="C27" s="11" t="e">
        <f>'Önk 2a'!#REF!</f>
        <v>#REF!</v>
      </c>
      <c r="D27" s="11"/>
      <c r="E27" s="11" t="e">
        <f t="shared" si="5"/>
        <v>#REF!</v>
      </c>
      <c r="F27" s="11" t="e">
        <f>'Önk 2a'!#REF!</f>
        <v>#REF!</v>
      </c>
      <c r="G27" s="11"/>
      <c r="H27" s="11" t="e">
        <f t="shared" si="6"/>
        <v>#REF!</v>
      </c>
    </row>
    <row r="28" spans="1:8" ht="15" hidden="1" customHeight="1" x14ac:dyDescent="0.3">
      <c r="A28" s="113" t="s">
        <v>50</v>
      </c>
      <c r="B28" s="4" t="s">
        <v>23</v>
      </c>
      <c r="C28" s="11" t="e">
        <f>'Önk 2a'!#REF!</f>
        <v>#REF!</v>
      </c>
      <c r="D28" s="11"/>
      <c r="E28" s="11" t="e">
        <f t="shared" si="5"/>
        <v>#REF!</v>
      </c>
      <c r="F28" s="11" t="e">
        <f>'Önk 2a'!#REF!</f>
        <v>#REF!</v>
      </c>
      <c r="G28" s="11"/>
      <c r="H28" s="11" t="e">
        <f t="shared" si="6"/>
        <v>#REF!</v>
      </c>
    </row>
    <row r="29" spans="1:8" ht="15" hidden="1" customHeight="1" x14ac:dyDescent="0.3">
      <c r="A29" s="114" t="s">
        <v>51</v>
      </c>
      <c r="B29" s="4" t="s">
        <v>24</v>
      </c>
      <c r="C29" s="11" t="e">
        <f>'Önk 2a'!#REF!</f>
        <v>#REF!</v>
      </c>
      <c r="D29" s="11"/>
      <c r="E29" s="11" t="e">
        <f t="shared" si="5"/>
        <v>#REF!</v>
      </c>
      <c r="F29" s="11" t="e">
        <f>'Önk 2a'!#REF!</f>
        <v>#REF!</v>
      </c>
      <c r="G29" s="11"/>
      <c r="H29" s="11" t="e">
        <f t="shared" si="6"/>
        <v>#REF!</v>
      </c>
    </row>
    <row r="30" spans="1:8" ht="15" customHeight="1" x14ac:dyDescent="0.3">
      <c r="A30" s="111" t="s">
        <v>52</v>
      </c>
      <c r="B30" s="6" t="s">
        <v>112</v>
      </c>
      <c r="C30" s="10">
        <f>'Önk 2a'!C23</f>
        <v>27020</v>
      </c>
      <c r="D30" s="10">
        <f>'PH 2b'!C17+'SZEI 2c'!C17+'HBPMK 2d'!C17+'FMC 2e'!C17+'Óvoda 2f'!C17+'Bölcsőde 2g'!C17+'Gondozási 2h'!C17</f>
        <v>0</v>
      </c>
      <c r="E30" s="10">
        <f t="shared" si="5"/>
        <v>27020</v>
      </c>
      <c r="F30" s="10">
        <f>'Önk 2a'!M23</f>
        <v>25100</v>
      </c>
      <c r="G30" s="10">
        <f>'PH 2b'!I17+'SZEI 2c'!J17+'HBPMK 2d'!J17+'FMC 2e'!J17+'Óvoda 2f'!J17+'Bölcsőde 2g'!J17+'Gondozási 2h'!J17+'SZERI 2i'!H17</f>
        <v>13044</v>
      </c>
      <c r="H30" s="10">
        <f t="shared" si="6"/>
        <v>38144</v>
      </c>
    </row>
    <row r="31" spans="1:8" ht="15" customHeight="1" thickBot="1" x14ac:dyDescent="0.35">
      <c r="A31" s="112" t="s">
        <v>53</v>
      </c>
      <c r="B31" s="26" t="s">
        <v>113</v>
      </c>
      <c r="C31" s="182">
        <f>SUM(C32,C33)</f>
        <v>1376946</v>
      </c>
      <c r="D31" s="182">
        <f>'PH 2b'!C18+'SZEI 2c'!C18+'HBPMK 2d'!C18+'FMC 2e'!C18+'Óvoda 2f'!C18+'Bölcsőde 2g'!C18+'Gondozási 2h'!C18</f>
        <v>0</v>
      </c>
      <c r="E31" s="182">
        <f t="shared" si="5"/>
        <v>1376946</v>
      </c>
      <c r="F31" s="182">
        <f>SUM(F32,F33)</f>
        <v>3305782</v>
      </c>
      <c r="G31" s="182">
        <f>'PH 2b'!I18+'SZEI 2c'!J18+'HBPMK 2d'!J18+'FMC 2e'!J18+'Óvoda 2f'!J18+'Bölcsőde 2g'!J18+'Gondozási 2h'!J18+'SZERI 2i'!H18</f>
        <v>15100</v>
      </c>
      <c r="H31" s="182">
        <f t="shared" si="6"/>
        <v>3320882</v>
      </c>
    </row>
    <row r="32" spans="1:8" s="184" customFormat="1" ht="15" customHeight="1" x14ac:dyDescent="0.3">
      <c r="A32" s="175" t="s">
        <v>146</v>
      </c>
      <c r="B32" s="29" t="s">
        <v>101</v>
      </c>
      <c r="C32" s="183">
        <v>1317481</v>
      </c>
      <c r="D32" s="183"/>
      <c r="E32" s="183">
        <f t="shared" si="5"/>
        <v>1317481</v>
      </c>
      <c r="F32" s="183">
        <f>'Önk 2a'!M25</f>
        <v>2726814</v>
      </c>
      <c r="G32" s="183"/>
      <c r="H32" s="183">
        <f t="shared" si="6"/>
        <v>2726814</v>
      </c>
    </row>
    <row r="33" spans="1:8" s="184" customFormat="1" ht="15" customHeight="1" x14ac:dyDescent="0.3">
      <c r="A33" s="109" t="s">
        <v>125</v>
      </c>
      <c r="B33" s="29" t="s">
        <v>38</v>
      </c>
      <c r="C33" s="185">
        <f t="shared" ref="C33:H33" si="7">SUM(C34:C35)</f>
        <v>59465</v>
      </c>
      <c r="D33" s="185">
        <f t="shared" si="7"/>
        <v>0</v>
      </c>
      <c r="E33" s="185">
        <f t="shared" si="7"/>
        <v>59465</v>
      </c>
      <c r="F33" s="185">
        <f t="shared" si="7"/>
        <v>578968</v>
      </c>
      <c r="G33" s="185">
        <f t="shared" si="7"/>
        <v>0</v>
      </c>
      <c r="H33" s="185">
        <f t="shared" si="7"/>
        <v>578968</v>
      </c>
    </row>
    <row r="34" spans="1:8" s="184" customFormat="1" ht="15" customHeight="1" x14ac:dyDescent="0.3">
      <c r="A34" s="109"/>
      <c r="B34" s="29" t="s">
        <v>58</v>
      </c>
      <c r="C34" s="186">
        <f>'Önk 2a'!C27</f>
        <v>59465</v>
      </c>
      <c r="D34" s="186"/>
      <c r="E34" s="186">
        <f>C34+D34</f>
        <v>59465</v>
      </c>
      <c r="F34" s="186">
        <f>'Önk 2a'!M27</f>
        <v>578968</v>
      </c>
      <c r="G34" s="186"/>
      <c r="H34" s="186">
        <f>F34+G34</f>
        <v>578968</v>
      </c>
    </row>
    <row r="35" spans="1:8" s="184" customFormat="1" ht="15" customHeight="1" x14ac:dyDescent="0.3">
      <c r="A35" s="109"/>
      <c r="B35" s="29" t="s">
        <v>59</v>
      </c>
      <c r="C35" s="186">
        <f>'Önk 2a'!C28</f>
        <v>0</v>
      </c>
      <c r="D35" s="186"/>
      <c r="E35" s="186">
        <f>C35+D35</f>
        <v>0</v>
      </c>
      <c r="F35" s="186">
        <f>'Önk 2a'!M28</f>
        <v>0</v>
      </c>
      <c r="G35" s="186"/>
      <c r="H35" s="186">
        <f>F35+G35</f>
        <v>0</v>
      </c>
    </row>
    <row r="36" spans="1:8" ht="15" customHeight="1" x14ac:dyDescent="0.3">
      <c r="A36" s="111" t="s">
        <v>54</v>
      </c>
      <c r="B36" s="6" t="s">
        <v>114</v>
      </c>
      <c r="C36" s="187">
        <v>940103</v>
      </c>
      <c r="D36" s="187">
        <f>'PH 2b'!C19+'SZEI 2c'!C19+'HBPMK 2d'!C19+'FMC 2e'!C19+'Óvoda 2f'!C19+'Bölcsőde 2g'!C19+'Gondozási 2h'!C19</f>
        <v>110814</v>
      </c>
      <c r="E36" s="187">
        <f>C36+D36</f>
        <v>1050917</v>
      </c>
      <c r="F36" s="187">
        <f>'Önk 2a'!M29</f>
        <v>1006385</v>
      </c>
      <c r="G36" s="187">
        <f>'PH 2b'!I19+'SZEI 2c'!J19+'HBPMK 2d'!J19+'FMC 2e'!J19+'Óvoda 2f'!J19+'Bölcsőde 2g'!J19+'Gondozási 2h'!J19+'SZERI 2i'!H19</f>
        <v>155862</v>
      </c>
      <c r="H36" s="187">
        <f>F36+G36</f>
        <v>1162247</v>
      </c>
    </row>
    <row r="37" spans="1:8" ht="15" customHeight="1" x14ac:dyDescent="0.3">
      <c r="A37" s="110" t="s">
        <v>55</v>
      </c>
      <c r="B37" s="6" t="s">
        <v>115</v>
      </c>
      <c r="C37" s="187">
        <v>805757</v>
      </c>
      <c r="D37" s="187">
        <f>'PH 2b'!C20+'SZEI 2c'!C20+'HBPMK 2d'!C20+'FMC 2e'!C20+'Óvoda 2f'!C20+'Bölcsőde 2g'!C20+'Gondozási 2h'!C20</f>
        <v>0</v>
      </c>
      <c r="E37" s="187">
        <f>C37+D37</f>
        <v>805757</v>
      </c>
      <c r="F37" s="187">
        <f>'Önk 2a'!M37</f>
        <v>1045769</v>
      </c>
      <c r="G37" s="187">
        <f>'PH 2b'!I20+'SZEI 2c'!J20+'HBPMK 2d'!J20+'FMC 2e'!J20+'Óvoda 2f'!J20+'Bölcsőde 2g'!J20+'Gondozási 2h'!J20+'SZERI 2i'!H20</f>
        <v>1000</v>
      </c>
      <c r="H37" s="187">
        <f>F37+G37</f>
        <v>1046769</v>
      </c>
    </row>
    <row r="38" spans="1:8" ht="15" customHeight="1" x14ac:dyDescent="0.3">
      <c r="A38" s="110" t="s">
        <v>56</v>
      </c>
      <c r="B38" s="39" t="s">
        <v>158</v>
      </c>
      <c r="C38" s="187">
        <v>83140</v>
      </c>
      <c r="D38" s="187">
        <f>'PH 2b'!C21+'SZEI 2c'!C21+'HBPMK 2d'!C21+'FMC 2e'!C21+'Óvoda 2f'!C21+'Bölcsőde 2g'!C21+'Gondozási 2h'!C21</f>
        <v>0</v>
      </c>
      <c r="E38" s="187">
        <f>C38+D38</f>
        <v>83140</v>
      </c>
      <c r="F38" s="187">
        <f>'Önk 2a'!M42</f>
        <v>105000</v>
      </c>
      <c r="G38" s="187">
        <f>'PH 2b'!I21+'SZEI 2c'!J21+'HBPMK 2d'!J21+'FMC 2e'!J21+'Óvoda 2f'!J21+'Bölcsőde 2g'!J21+'Gondozási 2h'!J21+'SZERI 2i'!H21</f>
        <v>1360</v>
      </c>
      <c r="H38" s="187">
        <f>F38+G38</f>
        <v>106360</v>
      </c>
    </row>
    <row r="39" spans="1:8" ht="15" customHeight="1" thickBot="1" x14ac:dyDescent="0.35">
      <c r="A39" s="120"/>
      <c r="B39" s="34" t="s">
        <v>25</v>
      </c>
      <c r="C39" s="35">
        <f t="shared" ref="C39:H39" si="8">C3-C19</f>
        <v>1595675</v>
      </c>
      <c r="D39" s="35">
        <f t="shared" si="8"/>
        <v>-2353974</v>
      </c>
      <c r="E39" s="35">
        <f t="shared" si="8"/>
        <v>-758299</v>
      </c>
      <c r="F39" s="35">
        <f t="shared" si="8"/>
        <v>1051322</v>
      </c>
      <c r="G39" s="35">
        <f t="shared" si="8"/>
        <v>-2883110</v>
      </c>
      <c r="H39" s="35">
        <f t="shared" si="8"/>
        <v>-1831788</v>
      </c>
    </row>
    <row r="40" spans="1:8" ht="15" customHeight="1" thickBot="1" x14ac:dyDescent="0.35">
      <c r="A40" s="121"/>
      <c r="B40" s="36" t="s">
        <v>26</v>
      </c>
      <c r="C40" s="37">
        <f t="shared" ref="C40:H40" si="9">C6+C8+C15+C17-C20-C23-C24-C30-C31</f>
        <v>2400587</v>
      </c>
      <c r="D40" s="37">
        <f t="shared" si="9"/>
        <v>-2246160</v>
      </c>
      <c r="E40" s="37">
        <f t="shared" si="9"/>
        <v>154427</v>
      </c>
      <c r="F40" s="37">
        <f t="shared" si="9"/>
        <v>1994446</v>
      </c>
      <c r="G40" s="37">
        <f t="shared" si="9"/>
        <v>-2728888</v>
      </c>
      <c r="H40" s="37">
        <f t="shared" si="9"/>
        <v>-734442</v>
      </c>
    </row>
    <row r="41" spans="1:8" ht="15" customHeight="1" thickBot="1" x14ac:dyDescent="0.35">
      <c r="A41" s="121"/>
      <c r="B41" s="36" t="s">
        <v>27</v>
      </c>
      <c r="C41" s="37">
        <f t="shared" ref="C41:H41" si="10">C7+C16+C18-C38-C37-C36</f>
        <v>-804912</v>
      </c>
      <c r="D41" s="37">
        <f t="shared" si="10"/>
        <v>-107814</v>
      </c>
      <c r="E41" s="37">
        <f t="shared" si="10"/>
        <v>-912726</v>
      </c>
      <c r="F41" s="37">
        <f t="shared" si="10"/>
        <v>-943124</v>
      </c>
      <c r="G41" s="37">
        <f t="shared" si="10"/>
        <v>-154222</v>
      </c>
      <c r="H41" s="37">
        <f t="shared" si="10"/>
        <v>-1097346</v>
      </c>
    </row>
    <row r="42" spans="1:8" s="177" customFormat="1" ht="15" customHeight="1" thickBot="1" x14ac:dyDescent="0.35">
      <c r="A42" s="123" t="s">
        <v>99</v>
      </c>
      <c r="B42" s="12" t="s">
        <v>28</v>
      </c>
      <c r="C42" s="13">
        <f t="shared" ref="C42:H42" si="11">C43+C51</f>
        <v>806326</v>
      </c>
      <c r="D42" s="13">
        <f t="shared" si="11"/>
        <v>0</v>
      </c>
      <c r="E42" s="13">
        <f t="shared" si="11"/>
        <v>806326</v>
      </c>
      <c r="F42" s="13">
        <f t="shared" si="11"/>
        <v>1723476</v>
      </c>
      <c r="G42" s="13">
        <f t="shared" si="11"/>
        <v>147278</v>
      </c>
      <c r="H42" s="13">
        <f t="shared" si="11"/>
        <v>1870754</v>
      </c>
    </row>
    <row r="43" spans="1:8" ht="15" customHeight="1" x14ac:dyDescent="0.3">
      <c r="A43" s="114" t="s">
        <v>87</v>
      </c>
      <c r="B43" s="4" t="s">
        <v>33</v>
      </c>
      <c r="C43" s="188">
        <f t="shared" ref="C43:H43" si="12">C44+C45+C46+C49+C50</f>
        <v>806326</v>
      </c>
      <c r="D43" s="188">
        <f t="shared" si="12"/>
        <v>0</v>
      </c>
      <c r="E43" s="188">
        <f t="shared" si="12"/>
        <v>806326</v>
      </c>
      <c r="F43" s="188">
        <f t="shared" si="12"/>
        <v>1723476</v>
      </c>
      <c r="G43" s="188">
        <f t="shared" si="12"/>
        <v>147278</v>
      </c>
      <c r="H43" s="188">
        <f t="shared" si="12"/>
        <v>1870754</v>
      </c>
    </row>
    <row r="44" spans="1:8" ht="15" hidden="1" customHeight="1" x14ac:dyDescent="0.3">
      <c r="A44" s="109" t="s">
        <v>60</v>
      </c>
      <c r="B44" s="7" t="s">
        <v>30</v>
      </c>
      <c r="C44" s="11">
        <f>'Önk 2a'!C49</f>
        <v>0</v>
      </c>
      <c r="D44" s="11"/>
      <c r="E44" s="11">
        <f t="shared" ref="E44:E51" si="13">C44+D44</f>
        <v>0</v>
      </c>
      <c r="F44" s="11">
        <f>'Önk 2a'!F49</f>
        <v>0</v>
      </c>
      <c r="G44" s="11"/>
      <c r="H44" s="11">
        <f t="shared" ref="H44:H51" si="14">F44+G44</f>
        <v>0</v>
      </c>
    </row>
    <row r="45" spans="1:8" ht="15" hidden="1" customHeight="1" x14ac:dyDescent="0.3">
      <c r="A45" s="114" t="s">
        <v>61</v>
      </c>
      <c r="B45" s="4" t="s">
        <v>31</v>
      </c>
      <c r="C45" s="11">
        <f>'Önk 2a'!C50</f>
        <v>0</v>
      </c>
      <c r="D45" s="11"/>
      <c r="E45" s="11">
        <f t="shared" si="13"/>
        <v>0</v>
      </c>
      <c r="F45" s="11">
        <f>'Önk 2a'!F50</f>
        <v>0</v>
      </c>
      <c r="G45" s="11"/>
      <c r="H45" s="11">
        <f t="shared" si="14"/>
        <v>0</v>
      </c>
    </row>
    <row r="46" spans="1:8" ht="15" customHeight="1" x14ac:dyDescent="0.3">
      <c r="A46" s="109" t="s">
        <v>62</v>
      </c>
      <c r="B46" s="4" t="s">
        <v>32</v>
      </c>
      <c r="C46" s="11">
        <f>SUM(C47:C48)</f>
        <v>806326</v>
      </c>
      <c r="D46" s="11">
        <f>SUM(D47:D48)</f>
        <v>0</v>
      </c>
      <c r="E46" s="11">
        <f t="shared" si="13"/>
        <v>806326</v>
      </c>
      <c r="F46" s="11">
        <f>SUM(F47:F48)</f>
        <v>1723127</v>
      </c>
      <c r="G46" s="11">
        <f>SUM(G47:G48)</f>
        <v>147278</v>
      </c>
      <c r="H46" s="11">
        <f t="shared" si="14"/>
        <v>1870405</v>
      </c>
    </row>
    <row r="47" spans="1:8" ht="15" customHeight="1" x14ac:dyDescent="0.3">
      <c r="A47" s="109"/>
      <c r="B47" s="25" t="s">
        <v>63</v>
      </c>
      <c r="C47" s="11">
        <f>'Önk 2a'!C52</f>
        <v>582563</v>
      </c>
      <c r="D47" s="11"/>
      <c r="E47" s="11">
        <f t="shared" si="13"/>
        <v>582563</v>
      </c>
      <c r="F47" s="11">
        <f>'Önk 2a'!M52</f>
        <v>932463</v>
      </c>
      <c r="G47" s="11">
        <f>'PH 2b'!E28+'SZEI 2c'!E28+'HBPMK 2d'!E28+'FMC 2e'!E28+'Óvoda 2f'!E28+'Bölcsőde 2g'!E28+'Gondozási 2h'!E28</f>
        <v>147278</v>
      </c>
      <c r="H47" s="11">
        <f t="shared" si="14"/>
        <v>1079741</v>
      </c>
    </row>
    <row r="48" spans="1:8" ht="15" customHeight="1" x14ac:dyDescent="0.3">
      <c r="A48" s="109"/>
      <c r="B48" s="25" t="s">
        <v>64</v>
      </c>
      <c r="C48" s="11">
        <f>'Önk 2a'!C53</f>
        <v>223763</v>
      </c>
      <c r="D48" s="11"/>
      <c r="E48" s="11">
        <f t="shared" si="13"/>
        <v>223763</v>
      </c>
      <c r="F48" s="11">
        <f>'Önk 2a'!M53</f>
        <v>790664</v>
      </c>
      <c r="G48" s="11"/>
      <c r="H48" s="11">
        <f t="shared" si="14"/>
        <v>790664</v>
      </c>
    </row>
    <row r="49" spans="1:9" ht="15" customHeight="1" x14ac:dyDescent="0.3">
      <c r="A49" s="114" t="s">
        <v>65</v>
      </c>
      <c r="B49" s="4" t="s">
        <v>98</v>
      </c>
      <c r="C49" s="11">
        <f>'Önk 2a'!C56</f>
        <v>0</v>
      </c>
      <c r="D49" s="11"/>
      <c r="E49" s="11">
        <f t="shared" si="13"/>
        <v>0</v>
      </c>
      <c r="F49" s="11">
        <f>'Önk 2a'!M54</f>
        <v>349</v>
      </c>
      <c r="G49" s="11"/>
      <c r="H49" s="11">
        <f t="shared" si="14"/>
        <v>349</v>
      </c>
    </row>
    <row r="50" spans="1:9" ht="15" customHeight="1" thickBot="1" x14ac:dyDescent="0.35">
      <c r="A50" s="189" t="s">
        <v>88</v>
      </c>
      <c r="B50" s="190" t="s">
        <v>89</v>
      </c>
      <c r="C50" s="191">
        <f>'Önk 2a'!C55</f>
        <v>0</v>
      </c>
      <c r="D50" s="191"/>
      <c r="E50" s="191">
        <f t="shared" si="13"/>
        <v>0</v>
      </c>
      <c r="F50" s="191">
        <f>'Önk 2a'!F55</f>
        <v>0</v>
      </c>
      <c r="G50" s="191"/>
      <c r="H50" s="191">
        <f t="shared" si="14"/>
        <v>0</v>
      </c>
      <c r="I50" s="197"/>
    </row>
    <row r="51" spans="1:9" ht="15" hidden="1" customHeight="1" thickBot="1" x14ac:dyDescent="0.35">
      <c r="A51" s="109" t="s">
        <v>66</v>
      </c>
      <c r="B51" s="8" t="s">
        <v>34</v>
      </c>
      <c r="C51" s="11">
        <f>'Önk 2a'!C56</f>
        <v>0</v>
      </c>
      <c r="D51" s="11"/>
      <c r="E51" s="11">
        <f t="shared" si="13"/>
        <v>0</v>
      </c>
      <c r="F51" s="11">
        <f>'Önk 2a'!F56</f>
        <v>0</v>
      </c>
      <c r="G51" s="11"/>
      <c r="H51" s="11">
        <f t="shared" si="14"/>
        <v>0</v>
      </c>
    </row>
    <row r="52" spans="1:9" ht="15" customHeight="1" thickBot="1" x14ac:dyDescent="0.35">
      <c r="A52" s="124" t="s">
        <v>100</v>
      </c>
      <c r="B52" s="18" t="s">
        <v>35</v>
      </c>
      <c r="C52" s="192">
        <f t="shared" ref="C52:H52" si="15">C53+C58</f>
        <v>48027</v>
      </c>
      <c r="D52" s="192">
        <f t="shared" si="15"/>
        <v>0</v>
      </c>
      <c r="E52" s="192">
        <f t="shared" si="15"/>
        <v>48027</v>
      </c>
      <c r="F52" s="192">
        <f t="shared" si="15"/>
        <v>38966</v>
      </c>
      <c r="G52" s="192">
        <f t="shared" si="15"/>
        <v>0</v>
      </c>
      <c r="H52" s="192">
        <f t="shared" si="15"/>
        <v>38966</v>
      </c>
    </row>
    <row r="53" spans="1:9" ht="15" customHeight="1" x14ac:dyDescent="0.3">
      <c r="A53" s="114" t="s">
        <v>105</v>
      </c>
      <c r="B53" s="4" t="s">
        <v>106</v>
      </c>
      <c r="C53" s="193">
        <f t="shared" ref="C53:H53" si="16">SUM(C54:C57)</f>
        <v>48027</v>
      </c>
      <c r="D53" s="193">
        <f t="shared" si="16"/>
        <v>0</v>
      </c>
      <c r="E53" s="193">
        <f t="shared" si="16"/>
        <v>48027</v>
      </c>
      <c r="F53" s="193">
        <f t="shared" si="16"/>
        <v>38966</v>
      </c>
      <c r="G53" s="193">
        <f t="shared" si="16"/>
        <v>0</v>
      </c>
      <c r="H53" s="193">
        <f t="shared" si="16"/>
        <v>38966</v>
      </c>
    </row>
    <row r="54" spans="1:9" ht="15" hidden="1" customHeight="1" x14ac:dyDescent="0.3">
      <c r="A54" s="114" t="s">
        <v>67</v>
      </c>
      <c r="B54" s="4" t="s">
        <v>29</v>
      </c>
      <c r="C54" s="11">
        <f>'Önk 2a'!C59</f>
        <v>0</v>
      </c>
      <c r="D54" s="11"/>
      <c r="E54" s="11">
        <f>C54+D54</f>
        <v>0</v>
      </c>
      <c r="F54" s="11">
        <f>'Önk 2a'!F59</f>
        <v>0</v>
      </c>
      <c r="G54" s="11"/>
      <c r="H54" s="11">
        <f>F54+G54</f>
        <v>0</v>
      </c>
    </row>
    <row r="55" spans="1:9" ht="15" customHeight="1" x14ac:dyDescent="0.3">
      <c r="A55" s="201" t="s">
        <v>159</v>
      </c>
      <c r="B55" s="7" t="s">
        <v>128</v>
      </c>
      <c r="C55" s="11">
        <f>'Önk 2a'!C60</f>
        <v>47190</v>
      </c>
      <c r="D55" s="11"/>
      <c r="E55" s="11">
        <f>C55+D55</f>
        <v>47190</v>
      </c>
      <c r="F55" s="11">
        <f>'Önk 2a'!M60</f>
        <v>38199</v>
      </c>
      <c r="G55" s="11"/>
      <c r="H55" s="11">
        <f>F55+G55</f>
        <v>38199</v>
      </c>
    </row>
    <row r="56" spans="1:9" ht="15" customHeight="1" x14ac:dyDescent="0.3">
      <c r="A56" s="189" t="s">
        <v>68</v>
      </c>
      <c r="B56" s="190" t="s">
        <v>36</v>
      </c>
      <c r="C56" s="191"/>
      <c r="D56" s="191"/>
      <c r="E56" s="191">
        <f>C56+D56</f>
        <v>0</v>
      </c>
      <c r="F56" s="191"/>
      <c r="G56" s="191"/>
      <c r="H56" s="191">
        <f>F56+G56</f>
        <v>0</v>
      </c>
    </row>
    <row r="57" spans="1:9" ht="15" customHeight="1" thickBot="1" x14ac:dyDescent="0.35">
      <c r="A57" s="109" t="s">
        <v>144</v>
      </c>
      <c r="B57" s="4" t="s">
        <v>145</v>
      </c>
      <c r="C57" s="11">
        <f>'Önk 2a'!C62</f>
        <v>837</v>
      </c>
      <c r="D57" s="11"/>
      <c r="E57" s="11">
        <f>C57+D57</f>
        <v>837</v>
      </c>
      <c r="F57" s="11">
        <f>'Önk 2a'!M62</f>
        <v>767</v>
      </c>
      <c r="G57" s="11"/>
      <c r="H57" s="11">
        <f>F57+G57</f>
        <v>767</v>
      </c>
    </row>
    <row r="58" spans="1:9" ht="15" hidden="1" customHeight="1" thickBot="1" x14ac:dyDescent="0.35">
      <c r="A58" s="113" t="s">
        <v>70</v>
      </c>
      <c r="B58" s="8" t="s">
        <v>69</v>
      </c>
      <c r="C58" s="11">
        <f>'Önk 2a'!C63</f>
        <v>0</v>
      </c>
      <c r="D58" s="11"/>
      <c r="E58" s="11">
        <f>C58+D58</f>
        <v>0</v>
      </c>
      <c r="F58" s="11">
        <f>'Önk 2a'!F63</f>
        <v>0</v>
      </c>
      <c r="G58" s="11"/>
      <c r="H58" s="11">
        <f>F58+G58</f>
        <v>0</v>
      </c>
    </row>
    <row r="59" spans="1:9" ht="15" customHeight="1" thickBot="1" x14ac:dyDescent="0.35">
      <c r="A59" s="125"/>
      <c r="B59" s="20" t="s">
        <v>39</v>
      </c>
      <c r="C59" s="19">
        <f t="shared" ref="C59:H59" si="17">C42-C52</f>
        <v>758299</v>
      </c>
      <c r="D59" s="19">
        <f t="shared" si="17"/>
        <v>0</v>
      </c>
      <c r="E59" s="19">
        <f t="shared" si="17"/>
        <v>758299</v>
      </c>
      <c r="F59" s="19">
        <f>F42-F52</f>
        <v>1684510</v>
      </c>
      <c r="G59" s="19">
        <f t="shared" si="17"/>
        <v>147278</v>
      </c>
      <c r="H59" s="19">
        <f t="shared" si="17"/>
        <v>1831788</v>
      </c>
    </row>
    <row r="60" spans="1:9" ht="15" customHeight="1" thickBot="1" x14ac:dyDescent="0.35">
      <c r="A60" s="126"/>
      <c r="B60" s="41" t="s">
        <v>40</v>
      </c>
      <c r="C60" s="40">
        <f t="shared" ref="C60:H60" si="18">C3+C42</f>
        <v>6807235</v>
      </c>
      <c r="D60" s="40">
        <f t="shared" si="18"/>
        <v>1395664</v>
      </c>
      <c r="E60" s="40">
        <f t="shared" si="18"/>
        <v>8202899</v>
      </c>
      <c r="F60" s="40">
        <f t="shared" si="18"/>
        <v>9448832</v>
      </c>
      <c r="G60" s="40">
        <f t="shared" si="18"/>
        <v>1664271</v>
      </c>
      <c r="H60" s="40">
        <f t="shared" si="18"/>
        <v>11113103</v>
      </c>
    </row>
    <row r="61" spans="1:9" ht="15" customHeight="1" thickBot="1" x14ac:dyDescent="0.35">
      <c r="A61" s="123"/>
      <c r="B61" s="12" t="s">
        <v>107</v>
      </c>
      <c r="C61" s="13">
        <f t="shared" ref="C61:H61" si="19">C6+C8+C15+C17</f>
        <v>4976821</v>
      </c>
      <c r="D61" s="13">
        <f t="shared" si="19"/>
        <v>1392664</v>
      </c>
      <c r="E61" s="13">
        <f t="shared" si="19"/>
        <v>6369485</v>
      </c>
      <c r="F61" s="13">
        <f t="shared" si="19"/>
        <v>6511326</v>
      </c>
      <c r="G61" s="13">
        <f t="shared" si="19"/>
        <v>1512993</v>
      </c>
      <c r="H61" s="13">
        <f t="shared" si="19"/>
        <v>8024319</v>
      </c>
    </row>
    <row r="62" spans="1:9" ht="15" customHeight="1" thickBot="1" x14ac:dyDescent="0.35">
      <c r="A62" s="123"/>
      <c r="B62" s="12" t="s">
        <v>108</v>
      </c>
      <c r="C62" s="13">
        <f t="shared" ref="C62:H62" si="20">C7+C16+C18</f>
        <v>1024088</v>
      </c>
      <c r="D62" s="13">
        <f t="shared" si="20"/>
        <v>3000</v>
      </c>
      <c r="E62" s="13">
        <f t="shared" si="20"/>
        <v>1027088</v>
      </c>
      <c r="F62" s="13">
        <f t="shared" si="20"/>
        <v>1214030</v>
      </c>
      <c r="G62" s="13">
        <f t="shared" si="20"/>
        <v>4000</v>
      </c>
      <c r="H62" s="13">
        <f t="shared" si="20"/>
        <v>1218030</v>
      </c>
    </row>
    <row r="63" spans="1:9" ht="15" customHeight="1" thickBot="1" x14ac:dyDescent="0.35">
      <c r="A63" s="123"/>
      <c r="B63" s="12" t="s">
        <v>111</v>
      </c>
      <c r="C63" s="13">
        <f t="shared" ref="C63:H63" si="21">C42</f>
        <v>806326</v>
      </c>
      <c r="D63" s="13">
        <f t="shared" si="21"/>
        <v>0</v>
      </c>
      <c r="E63" s="13">
        <f t="shared" si="21"/>
        <v>806326</v>
      </c>
      <c r="F63" s="13">
        <f t="shared" si="21"/>
        <v>1723476</v>
      </c>
      <c r="G63" s="13">
        <f t="shared" si="21"/>
        <v>147278</v>
      </c>
      <c r="H63" s="13">
        <f t="shared" si="21"/>
        <v>1870754</v>
      </c>
    </row>
    <row r="64" spans="1:9" ht="15" customHeight="1" thickBot="1" x14ac:dyDescent="0.35">
      <c r="A64" s="127"/>
      <c r="B64" s="42" t="s">
        <v>41</v>
      </c>
      <c r="C64" s="43">
        <f t="shared" ref="C64:H64" si="22">C19+C52</f>
        <v>4453261</v>
      </c>
      <c r="D64" s="43">
        <f t="shared" si="22"/>
        <v>3749638</v>
      </c>
      <c r="E64" s="43">
        <f t="shared" si="22"/>
        <v>8202899</v>
      </c>
      <c r="F64" s="43">
        <f t="shared" si="22"/>
        <v>6713000</v>
      </c>
      <c r="G64" s="43">
        <f t="shared" si="22"/>
        <v>4400103</v>
      </c>
      <c r="H64" s="43">
        <f t="shared" si="22"/>
        <v>11113103</v>
      </c>
    </row>
    <row r="65" spans="1:8" s="194" customFormat="1" ht="15" customHeight="1" thickBot="1" x14ac:dyDescent="0.35">
      <c r="A65" s="128"/>
      <c r="B65" s="18" t="s">
        <v>109</v>
      </c>
      <c r="C65" s="24">
        <f t="shared" ref="C65:H65" si="23">C20+C23+C24+C30+C31-C35</f>
        <v>2576234</v>
      </c>
      <c r="D65" s="24">
        <f t="shared" si="23"/>
        <v>3638824</v>
      </c>
      <c r="E65" s="24">
        <f t="shared" si="23"/>
        <v>6215058</v>
      </c>
      <c r="F65" s="24">
        <f t="shared" si="23"/>
        <v>4516880</v>
      </c>
      <c r="G65" s="24">
        <f t="shared" si="23"/>
        <v>4241881</v>
      </c>
      <c r="H65" s="24">
        <f t="shared" si="23"/>
        <v>8758761</v>
      </c>
    </row>
    <row r="66" spans="1:8" ht="15" customHeight="1" thickBot="1" x14ac:dyDescent="0.35">
      <c r="A66" s="128"/>
      <c r="B66" s="18" t="s">
        <v>108</v>
      </c>
      <c r="C66" s="24">
        <f t="shared" ref="C66:H66" si="24">C35+C36+C37+C38</f>
        <v>1829000</v>
      </c>
      <c r="D66" s="24">
        <f t="shared" si="24"/>
        <v>110814</v>
      </c>
      <c r="E66" s="24">
        <f t="shared" si="24"/>
        <v>1939814</v>
      </c>
      <c r="F66" s="24">
        <f>F35+F36+F37+F38</f>
        <v>2157154</v>
      </c>
      <c r="G66" s="24">
        <f t="shared" si="24"/>
        <v>158222</v>
      </c>
      <c r="H66" s="24">
        <f t="shared" si="24"/>
        <v>2315376</v>
      </c>
    </row>
    <row r="67" spans="1:8" ht="15" customHeight="1" thickBot="1" x14ac:dyDescent="0.35">
      <c r="A67" s="128"/>
      <c r="B67" s="45" t="s">
        <v>111</v>
      </c>
      <c r="C67" s="24">
        <f t="shared" ref="C67:H67" si="25">C52</f>
        <v>48027</v>
      </c>
      <c r="D67" s="24">
        <f t="shared" si="25"/>
        <v>0</v>
      </c>
      <c r="E67" s="24">
        <f t="shared" si="25"/>
        <v>48027</v>
      </c>
      <c r="F67" s="24">
        <f t="shared" si="25"/>
        <v>38966</v>
      </c>
      <c r="G67" s="24">
        <f t="shared" si="25"/>
        <v>0</v>
      </c>
      <c r="H67" s="24">
        <f t="shared" si="25"/>
        <v>38966</v>
      </c>
    </row>
    <row r="68" spans="1:8" ht="15" customHeight="1" thickBot="1" x14ac:dyDescent="0.35">
      <c r="A68" s="129"/>
      <c r="B68" s="195" t="s">
        <v>37</v>
      </c>
      <c r="C68" s="22">
        <f t="shared" ref="C68:H68" si="26">C60-C64</f>
        <v>2353974</v>
      </c>
      <c r="D68" s="22">
        <f t="shared" si="26"/>
        <v>-2353974</v>
      </c>
      <c r="E68" s="22">
        <f t="shared" si="26"/>
        <v>0</v>
      </c>
      <c r="F68" s="22">
        <f t="shared" si="26"/>
        <v>2735832</v>
      </c>
      <c r="G68" s="22">
        <f t="shared" si="26"/>
        <v>-2735832</v>
      </c>
      <c r="H68" s="22">
        <f t="shared" si="26"/>
        <v>0</v>
      </c>
    </row>
    <row r="69" spans="1:8" ht="15" customHeight="1" thickBot="1" x14ac:dyDescent="0.35">
      <c r="A69" s="130"/>
      <c r="B69" s="196" t="s">
        <v>107</v>
      </c>
      <c r="C69" s="30">
        <f t="shared" ref="C69:H69" si="27">C61-C65</f>
        <v>2400587</v>
      </c>
      <c r="D69" s="30">
        <f t="shared" si="27"/>
        <v>-2246160</v>
      </c>
      <c r="E69" s="30">
        <f t="shared" si="27"/>
        <v>154427</v>
      </c>
      <c r="F69" s="30">
        <f t="shared" si="27"/>
        <v>1994446</v>
      </c>
      <c r="G69" s="30">
        <f>G61-G65</f>
        <v>-2728888</v>
      </c>
      <c r="H69" s="30">
        <f t="shared" si="27"/>
        <v>-734442</v>
      </c>
    </row>
    <row r="70" spans="1:8" ht="15" customHeight="1" thickBot="1" x14ac:dyDescent="0.35">
      <c r="A70" s="131"/>
      <c r="B70" s="196" t="s">
        <v>110</v>
      </c>
      <c r="C70" s="30">
        <f t="shared" ref="C70:H70" si="28">C62-C66</f>
        <v>-804912</v>
      </c>
      <c r="D70" s="30">
        <f t="shared" si="28"/>
        <v>-107814</v>
      </c>
      <c r="E70" s="30">
        <f t="shared" si="28"/>
        <v>-912726</v>
      </c>
      <c r="F70" s="30">
        <f t="shared" si="28"/>
        <v>-943124</v>
      </c>
      <c r="G70" s="30">
        <f t="shared" si="28"/>
        <v>-154222</v>
      </c>
      <c r="H70" s="30">
        <f t="shared" si="28"/>
        <v>-1097346</v>
      </c>
    </row>
    <row r="71" spans="1:8" ht="15" customHeight="1" thickBot="1" x14ac:dyDescent="0.35">
      <c r="A71" s="131"/>
      <c r="B71" s="196" t="s">
        <v>111</v>
      </c>
      <c r="C71" s="174">
        <f t="shared" ref="C71:H71" si="29">C63-C67</f>
        <v>758299</v>
      </c>
      <c r="D71" s="174">
        <f t="shared" si="29"/>
        <v>0</v>
      </c>
      <c r="E71" s="174">
        <f t="shared" si="29"/>
        <v>758299</v>
      </c>
      <c r="F71" s="174">
        <f t="shared" si="29"/>
        <v>1684510</v>
      </c>
      <c r="G71" s="174">
        <f t="shared" si="29"/>
        <v>147278</v>
      </c>
      <c r="H71" s="174">
        <f t="shared" si="29"/>
        <v>1831788</v>
      </c>
    </row>
    <row r="72" spans="1:8" ht="13.95" customHeight="1" x14ac:dyDescent="0.3"/>
    <row r="73" spans="1:8" ht="13.95" customHeight="1" x14ac:dyDescent="0.3"/>
    <row r="74" spans="1:8" ht="13.95" customHeight="1" x14ac:dyDescent="0.3"/>
    <row r="75" spans="1:8" ht="13.95" customHeight="1" x14ac:dyDescent="0.3"/>
    <row r="78" spans="1:8" ht="13.95" customHeight="1" x14ac:dyDescent="0.3"/>
  </sheetData>
  <mergeCells count="4">
    <mergeCell ref="C1:E1"/>
    <mergeCell ref="A1:A2"/>
    <mergeCell ref="B1:B2"/>
    <mergeCell ref="F1:H1"/>
  </mergeCells>
  <printOptions horizontalCentered="1"/>
  <pageMargins left="3.937007874015748E-2" right="3.937007874015748E-2" top="1.1417322834645669" bottom="0.35433070866141736" header="0.51181102362204722" footer="0.31496062992125984"/>
  <pageSetup paperSize="9" scale="88" fitToHeight="2" orientation="landscape" r:id="rId1"/>
  <headerFooter>
    <oddHeader>&amp;C&amp;"Times New Roman,Félkövér"&amp;10Szentendre Város Önkormányzat összevont bevételei és kiadásai mérlegszerűen 
2019. év&amp;R&amp;"Times New Roman,Normál"&amp;10 2. sz. melléklet
EFt</oddHeader>
    <oddFooter>&amp;R&amp;D</oddFooter>
  </headerFooter>
  <rowBreaks count="1" manualBreakCount="1">
    <brk id="4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06"/>
  <sheetViews>
    <sheetView view="pageBreakPreview" zoomScaleNormal="100" zoomScaleSheetLayoutView="100" workbookViewId="0">
      <pane xSplit="2" ySplit="3" topLeftCell="C4" activePane="bottomRight" state="frozen"/>
      <selection activeCell="B8" sqref="B8"/>
      <selection pane="topRight" activeCell="B8" sqref="B8"/>
      <selection pane="bottomLeft" activeCell="B8" sqref="B8"/>
      <selection pane="bottomRight" activeCell="Q1" sqref="N1:Q1048576"/>
    </sheetView>
  </sheetViews>
  <sheetFormatPr defaultColWidth="9.33203125" defaultRowHeight="14.4" x14ac:dyDescent="0.3"/>
  <cols>
    <col min="1" max="1" width="7" style="9" customWidth="1"/>
    <col min="2" max="2" width="64.6640625" style="9" bestFit="1" customWidth="1"/>
    <col min="3" max="8" width="11.44140625" style="1" customWidth="1"/>
    <col min="9" max="12" width="11.44140625" style="1" hidden="1" customWidth="1"/>
    <col min="13" max="13" width="11.44140625" style="1" customWidth="1"/>
    <col min="14" max="17" width="0" style="1" hidden="1" customWidth="1"/>
    <col min="18" max="18" width="15.88671875" style="1" customWidth="1"/>
    <col min="19" max="16384" width="9.33203125" style="1"/>
  </cols>
  <sheetData>
    <row r="1" spans="1:13" s="63" customFormat="1" ht="29.25" customHeight="1" thickBot="1" x14ac:dyDescent="0.35">
      <c r="A1" s="247"/>
      <c r="B1" s="254" t="s">
        <v>102</v>
      </c>
      <c r="C1" s="251" t="s">
        <v>153</v>
      </c>
      <c r="D1" s="252"/>
      <c r="E1" s="253"/>
      <c r="F1" s="251" t="s">
        <v>155</v>
      </c>
      <c r="G1" s="252"/>
      <c r="H1" s="252"/>
      <c r="I1" s="252"/>
      <c r="J1" s="252"/>
      <c r="K1" s="252"/>
      <c r="L1" s="252"/>
      <c r="M1" s="253"/>
    </row>
    <row r="2" spans="1:13" s="63" customFormat="1" ht="39.6" customHeight="1" thickBot="1" x14ac:dyDescent="0.35">
      <c r="A2" s="248"/>
      <c r="B2" s="255"/>
      <c r="C2" s="66" t="s">
        <v>8</v>
      </c>
      <c r="D2" s="66" t="s">
        <v>9</v>
      </c>
      <c r="E2" s="66" t="s">
        <v>157</v>
      </c>
      <c r="F2" s="66" t="s">
        <v>8</v>
      </c>
      <c r="G2" s="66" t="s">
        <v>9</v>
      </c>
      <c r="H2" s="66" t="s">
        <v>161</v>
      </c>
      <c r="I2" s="66"/>
      <c r="J2" s="66"/>
      <c r="K2" s="66"/>
      <c r="L2" s="66"/>
      <c r="M2" s="66" t="s">
        <v>157</v>
      </c>
    </row>
    <row r="3" spans="1:13" ht="15" thickBot="1" x14ac:dyDescent="0.35">
      <c r="A3" s="108" t="s">
        <v>0</v>
      </c>
      <c r="B3" s="38" t="s">
        <v>71</v>
      </c>
      <c r="C3" s="40">
        <v>6000909</v>
      </c>
      <c r="D3" s="40">
        <f>D6+D7+D8+D15+D16+D17+D18</f>
        <v>0</v>
      </c>
      <c r="E3" s="40">
        <f>E6+E7+E8+E15+E16+E17+E18</f>
        <v>6000909</v>
      </c>
      <c r="F3" s="40">
        <f>F6+F7+F8+F15+F16+F17+F18</f>
        <v>6635375</v>
      </c>
      <c r="G3" s="40">
        <f>G6+G7+G8+G15+G16+G17+G18</f>
        <v>0</v>
      </c>
      <c r="H3" s="40">
        <f t="shared" ref="H3:L3" si="0">H6+H7+H8+H15+H16+H17+H18</f>
        <v>1089981</v>
      </c>
      <c r="I3" s="40">
        <f t="shared" si="0"/>
        <v>0</v>
      </c>
      <c r="J3" s="40">
        <f t="shared" si="0"/>
        <v>0</v>
      </c>
      <c r="K3" s="40">
        <f t="shared" si="0"/>
        <v>0</v>
      </c>
      <c r="L3" s="40">
        <f t="shared" si="0"/>
        <v>0</v>
      </c>
      <c r="M3" s="40">
        <f>M6+M7+M8+M15+M16+M17+M18</f>
        <v>7725356</v>
      </c>
    </row>
    <row r="4" spans="1:13" ht="15" customHeight="1" x14ac:dyDescent="0.3">
      <c r="A4" s="167" t="s">
        <v>160</v>
      </c>
      <c r="B4" s="7" t="s">
        <v>12</v>
      </c>
      <c r="C4" s="48">
        <v>1424039</v>
      </c>
      <c r="D4" s="48"/>
      <c r="E4" s="48">
        <f>SUM(C4:D4)</f>
        <v>1424039</v>
      </c>
      <c r="F4" s="48">
        <v>1546887</v>
      </c>
      <c r="G4" s="48"/>
      <c r="H4" s="48">
        <v>32351</v>
      </c>
      <c r="I4" s="48"/>
      <c r="J4" s="48"/>
      <c r="K4" s="48"/>
      <c r="L4" s="48"/>
      <c r="M4" s="48">
        <f>SUM(F4:L4)</f>
        <v>1579238</v>
      </c>
    </row>
    <row r="5" spans="1:13" x14ac:dyDescent="0.3">
      <c r="A5" s="109" t="s">
        <v>124</v>
      </c>
      <c r="B5" s="27" t="s">
        <v>152</v>
      </c>
      <c r="C5" s="52">
        <v>14033</v>
      </c>
      <c r="D5" s="52"/>
      <c r="E5" s="52">
        <f>SUM(C5:D5)</f>
        <v>14033</v>
      </c>
      <c r="F5" s="52">
        <v>3500</v>
      </c>
      <c r="G5" s="52"/>
      <c r="H5" s="52"/>
      <c r="I5" s="52"/>
      <c r="J5" s="52"/>
      <c r="K5" s="52"/>
      <c r="L5" s="52"/>
      <c r="M5" s="52">
        <f>SUM(F5:L5)</f>
        <v>3500</v>
      </c>
    </row>
    <row r="6" spans="1:13" x14ac:dyDescent="0.3">
      <c r="A6" s="110" t="s">
        <v>73</v>
      </c>
      <c r="B6" s="6" t="s">
        <v>13</v>
      </c>
      <c r="C6" s="10">
        <v>1438072</v>
      </c>
      <c r="D6" s="10">
        <f t="shared" ref="D6:E6" si="1">D4+D5</f>
        <v>0</v>
      </c>
      <c r="E6" s="10">
        <f t="shared" si="1"/>
        <v>1438072</v>
      </c>
      <c r="F6" s="10">
        <f>F4+F5</f>
        <v>1550387</v>
      </c>
      <c r="G6" s="10">
        <f>G4+G5</f>
        <v>0</v>
      </c>
      <c r="H6" s="10">
        <f t="shared" ref="H6:L6" si="2">H4+H5</f>
        <v>32351</v>
      </c>
      <c r="I6" s="10">
        <f t="shared" si="2"/>
        <v>0</v>
      </c>
      <c r="J6" s="10">
        <f t="shared" si="2"/>
        <v>0</v>
      </c>
      <c r="K6" s="10">
        <f t="shared" si="2"/>
        <v>0</v>
      </c>
      <c r="L6" s="10">
        <f t="shared" si="2"/>
        <v>0</v>
      </c>
      <c r="M6" s="10">
        <f t="shared" ref="M6" si="3">M4+M5</f>
        <v>1582738</v>
      </c>
    </row>
    <row r="7" spans="1:13" x14ac:dyDescent="0.3">
      <c r="A7" s="111" t="s">
        <v>74</v>
      </c>
      <c r="B7" s="6" t="s">
        <v>14</v>
      </c>
      <c r="C7" s="64">
        <v>94998</v>
      </c>
      <c r="D7" s="64"/>
      <c r="E7" s="64">
        <f>SUM(C7:D7)</f>
        <v>94998</v>
      </c>
      <c r="F7" s="64">
        <v>190656</v>
      </c>
      <c r="G7" s="64"/>
      <c r="H7" s="64">
        <v>99983</v>
      </c>
      <c r="I7" s="64"/>
      <c r="J7" s="64"/>
      <c r="K7" s="64"/>
      <c r="L7" s="64"/>
      <c r="M7" s="64">
        <f>SUM(F7:L7)</f>
        <v>290639</v>
      </c>
    </row>
    <row r="8" spans="1:13" ht="15" thickBot="1" x14ac:dyDescent="0.35">
      <c r="A8" s="112" t="s">
        <v>75</v>
      </c>
      <c r="B8" s="28" t="s">
        <v>4</v>
      </c>
      <c r="C8" s="17">
        <v>2611600</v>
      </c>
      <c r="D8" s="17">
        <f t="shared" ref="D8:E8" si="4">SUM(D9,D10,D14)</f>
        <v>0</v>
      </c>
      <c r="E8" s="17">
        <f t="shared" si="4"/>
        <v>2611600</v>
      </c>
      <c r="F8" s="17">
        <f>SUM(F9,F10,F14)</f>
        <v>2994942</v>
      </c>
      <c r="G8" s="17">
        <f>SUM(G9,G10,G14)</f>
        <v>0</v>
      </c>
      <c r="H8" s="17">
        <f t="shared" ref="H8:L8" si="5">SUM(H9,H10,H14)</f>
        <v>0</v>
      </c>
      <c r="I8" s="17">
        <f t="shared" si="5"/>
        <v>0</v>
      </c>
      <c r="J8" s="17">
        <f t="shared" si="5"/>
        <v>0</v>
      </c>
      <c r="K8" s="17">
        <f t="shared" si="5"/>
        <v>0</v>
      </c>
      <c r="L8" s="17">
        <f t="shared" si="5"/>
        <v>0</v>
      </c>
      <c r="M8" s="17">
        <f t="shared" ref="M8" si="6">SUM(M9,M10,M14)</f>
        <v>2994942</v>
      </c>
    </row>
    <row r="9" spans="1:13" x14ac:dyDescent="0.3">
      <c r="A9" s="109" t="s">
        <v>76</v>
      </c>
      <c r="B9" s="27" t="s">
        <v>94</v>
      </c>
      <c r="C9" s="48">
        <v>683000</v>
      </c>
      <c r="D9" s="52"/>
      <c r="E9" s="48">
        <f>SUM(C9:D9)</f>
        <v>683000</v>
      </c>
      <c r="F9" s="52">
        <v>598000</v>
      </c>
      <c r="G9" s="52"/>
      <c r="H9" s="52"/>
      <c r="I9" s="52"/>
      <c r="J9" s="52"/>
      <c r="K9" s="52"/>
      <c r="L9" s="52"/>
      <c r="M9" s="48">
        <f>SUM(F9:L9)</f>
        <v>598000</v>
      </c>
    </row>
    <row r="10" spans="1:13" x14ac:dyDescent="0.3">
      <c r="A10" s="109" t="s">
        <v>92</v>
      </c>
      <c r="B10" s="27" t="s">
        <v>93</v>
      </c>
      <c r="C10" s="11">
        <v>1882000</v>
      </c>
      <c r="D10" s="11">
        <f t="shared" ref="D10:E10" si="7">SUM(D11:D13)</f>
        <v>0</v>
      </c>
      <c r="E10" s="11">
        <f t="shared" si="7"/>
        <v>1882000</v>
      </c>
      <c r="F10" s="11">
        <f>SUM(F11:F13)</f>
        <v>2271942</v>
      </c>
      <c r="G10" s="11">
        <f>SUM(G11:G13)</f>
        <v>0</v>
      </c>
      <c r="H10" s="11">
        <f t="shared" ref="H10:L10" si="8">SUM(H11:H13)</f>
        <v>0</v>
      </c>
      <c r="I10" s="11">
        <f t="shared" si="8"/>
        <v>0</v>
      </c>
      <c r="J10" s="11">
        <f t="shared" si="8"/>
        <v>0</v>
      </c>
      <c r="K10" s="11">
        <f t="shared" si="8"/>
        <v>0</v>
      </c>
      <c r="L10" s="11">
        <f t="shared" si="8"/>
        <v>0</v>
      </c>
      <c r="M10" s="11">
        <f t="shared" ref="M10" si="9">SUM(M11:M13)</f>
        <v>2271942</v>
      </c>
    </row>
    <row r="11" spans="1:13" hidden="1" x14ac:dyDescent="0.3">
      <c r="A11" s="113" t="s">
        <v>77</v>
      </c>
      <c r="B11" s="14" t="s">
        <v>121</v>
      </c>
      <c r="C11" s="52">
        <v>1750000</v>
      </c>
      <c r="D11" s="52"/>
      <c r="E11" s="52">
        <f t="shared" ref="E11:E21" si="10">SUM(C11:D11)</f>
        <v>1750000</v>
      </c>
      <c r="F11" s="52">
        <v>2131180</v>
      </c>
      <c r="G11" s="52"/>
      <c r="H11" s="52"/>
      <c r="I11" s="52"/>
      <c r="J11" s="52"/>
      <c r="K11" s="52"/>
      <c r="L11" s="52"/>
      <c r="M11" s="52">
        <f>SUM(F11:L11)</f>
        <v>2131180</v>
      </c>
    </row>
    <row r="12" spans="1:13" hidden="1" x14ac:dyDescent="0.3">
      <c r="A12" s="114" t="s">
        <v>78</v>
      </c>
      <c r="B12" s="3" t="s">
        <v>122</v>
      </c>
      <c r="C12" s="52">
        <v>115000</v>
      </c>
      <c r="D12" s="52"/>
      <c r="E12" s="52">
        <f t="shared" si="10"/>
        <v>115000</v>
      </c>
      <c r="F12" s="52">
        <v>121262</v>
      </c>
      <c r="G12" s="52"/>
      <c r="H12" s="52"/>
      <c r="I12" s="52"/>
      <c r="J12" s="52"/>
      <c r="K12" s="52"/>
      <c r="L12" s="52"/>
      <c r="M12" s="52">
        <f>SUM(F12:L12)</f>
        <v>121262</v>
      </c>
    </row>
    <row r="13" spans="1:13" hidden="1" x14ac:dyDescent="0.3">
      <c r="A13" s="113" t="s">
        <v>79</v>
      </c>
      <c r="B13" s="15" t="s">
        <v>123</v>
      </c>
      <c r="C13" s="52">
        <v>17000</v>
      </c>
      <c r="D13" s="52"/>
      <c r="E13" s="52">
        <f t="shared" si="10"/>
        <v>17000</v>
      </c>
      <c r="F13" s="52">
        <v>19500</v>
      </c>
      <c r="G13" s="52"/>
      <c r="H13" s="52"/>
      <c r="I13" s="52"/>
      <c r="J13" s="52"/>
      <c r="K13" s="52"/>
      <c r="L13" s="52"/>
      <c r="M13" s="52">
        <f>SUM(F13:L13)</f>
        <v>19500</v>
      </c>
    </row>
    <row r="14" spans="1:13" x14ac:dyDescent="0.3">
      <c r="A14" s="114" t="s">
        <v>80</v>
      </c>
      <c r="B14" s="4" t="s">
        <v>97</v>
      </c>
      <c r="C14" s="52">
        <v>46600</v>
      </c>
      <c r="D14" s="52"/>
      <c r="E14" s="52">
        <f t="shared" si="10"/>
        <v>46600</v>
      </c>
      <c r="F14" s="52">
        <v>125000</v>
      </c>
      <c r="G14" s="52"/>
      <c r="H14" s="52"/>
      <c r="I14" s="52"/>
      <c r="J14" s="52"/>
      <c r="K14" s="52"/>
      <c r="L14" s="52"/>
      <c r="M14" s="52">
        <f>SUM(F14:L14)</f>
        <v>125000</v>
      </c>
    </row>
    <row r="15" spans="1:13" x14ac:dyDescent="0.3">
      <c r="A15" s="116" t="s">
        <v>81</v>
      </c>
      <c r="B15" s="5" t="s">
        <v>16</v>
      </c>
      <c r="C15" s="202">
        <v>725138</v>
      </c>
      <c r="D15" s="202">
        <v>0</v>
      </c>
      <c r="E15" s="202">
        <f t="shared" si="10"/>
        <v>725138</v>
      </c>
      <c r="F15" s="202">
        <v>774825</v>
      </c>
      <c r="G15" s="202"/>
      <c r="H15" s="202">
        <v>89156</v>
      </c>
      <c r="I15" s="202"/>
      <c r="J15" s="202"/>
      <c r="K15" s="202"/>
      <c r="L15" s="202"/>
      <c r="M15" s="202">
        <f>SUM(F15:L15)</f>
        <v>863981</v>
      </c>
    </row>
    <row r="16" spans="1:13" x14ac:dyDescent="0.3">
      <c r="A16" s="116" t="s">
        <v>82</v>
      </c>
      <c r="B16" s="5" t="s">
        <v>17</v>
      </c>
      <c r="C16" s="10">
        <v>929090</v>
      </c>
      <c r="D16" s="10">
        <v>0</v>
      </c>
      <c r="E16" s="10">
        <v>929090</v>
      </c>
      <c r="F16" s="10">
        <v>915821</v>
      </c>
      <c r="G16" s="10"/>
      <c r="H16" s="10"/>
      <c r="I16" s="10"/>
      <c r="J16" s="10"/>
      <c r="K16" s="10"/>
      <c r="L16" s="10"/>
      <c r="M16" s="202">
        <f t="shared" ref="M16:M18" si="11">SUM(F16:L16)</f>
        <v>915821</v>
      </c>
    </row>
    <row r="17" spans="1:17" s="46" customFormat="1" x14ac:dyDescent="0.3">
      <c r="A17" s="203" t="s">
        <v>83</v>
      </c>
      <c r="B17" s="204" t="s">
        <v>5</v>
      </c>
      <c r="C17" s="64">
        <v>202011</v>
      </c>
      <c r="D17" s="64">
        <v>0</v>
      </c>
      <c r="E17" s="64">
        <f t="shared" si="10"/>
        <v>202011</v>
      </c>
      <c r="F17" s="64">
        <v>208744</v>
      </c>
      <c r="G17" s="64"/>
      <c r="H17" s="64">
        <v>860921</v>
      </c>
      <c r="I17" s="64"/>
      <c r="J17" s="64"/>
      <c r="K17" s="64"/>
      <c r="L17" s="64"/>
      <c r="M17" s="202">
        <f t="shared" si="11"/>
        <v>1069665</v>
      </c>
    </row>
    <row r="18" spans="1:17" s="46" customFormat="1" ht="15" thickBot="1" x14ac:dyDescent="0.35">
      <c r="A18" s="115" t="s">
        <v>84</v>
      </c>
      <c r="B18" s="16" t="s">
        <v>7</v>
      </c>
      <c r="C18" s="64">
        <v>0</v>
      </c>
      <c r="D18" s="64">
        <v>0</v>
      </c>
      <c r="E18" s="64">
        <f t="shared" si="10"/>
        <v>0</v>
      </c>
      <c r="F18" s="64">
        <v>0</v>
      </c>
      <c r="G18" s="64">
        <v>0</v>
      </c>
      <c r="H18" s="64">
        <v>7570</v>
      </c>
      <c r="I18" s="64">
        <v>0</v>
      </c>
      <c r="J18" s="64">
        <v>0</v>
      </c>
      <c r="K18" s="64">
        <v>0</v>
      </c>
      <c r="L18" s="64">
        <v>0</v>
      </c>
      <c r="M18" s="202">
        <f t="shared" si="11"/>
        <v>7570</v>
      </c>
    </row>
    <row r="19" spans="1:17" ht="15" thickBot="1" x14ac:dyDescent="0.35">
      <c r="A19" s="117" t="s">
        <v>6</v>
      </c>
      <c r="B19" s="31" t="s">
        <v>57</v>
      </c>
      <c r="C19" s="53">
        <v>4405233.9983299999</v>
      </c>
      <c r="D19" s="53">
        <f>D20+D21+D22+D23+D24+D29+D37+D42</f>
        <v>1303724</v>
      </c>
      <c r="E19" s="53">
        <f>E20+E21+E22+E23+E24+E29+E37+E42</f>
        <v>4405234</v>
      </c>
      <c r="F19" s="53">
        <f>F20+F21+F22+F23+F24+F29+F37+F42</f>
        <v>3218750</v>
      </c>
      <c r="G19" s="53">
        <f>G20+G21+G22+G23+G24+G29+G37+G42</f>
        <v>1821676</v>
      </c>
      <c r="H19" s="53">
        <f t="shared" ref="H19:L19" si="12">H20+H21+H22+H23+H24+H29+H37+H42</f>
        <v>1633608</v>
      </c>
      <c r="I19" s="53">
        <f t="shared" si="12"/>
        <v>0</v>
      </c>
      <c r="J19" s="53">
        <f t="shared" si="12"/>
        <v>0</v>
      </c>
      <c r="K19" s="53">
        <f t="shared" si="12"/>
        <v>0</v>
      </c>
      <c r="L19" s="53">
        <f t="shared" si="12"/>
        <v>0</v>
      </c>
      <c r="M19" s="53">
        <f>M20+M21+M22+M23+M24+M29+M37+M42</f>
        <v>6674034</v>
      </c>
    </row>
    <row r="20" spans="1:17" ht="15" thickBot="1" x14ac:dyDescent="0.35">
      <c r="A20" s="206" t="s">
        <v>42</v>
      </c>
      <c r="B20" s="207" t="s">
        <v>1</v>
      </c>
      <c r="C20" s="208">
        <v>93628</v>
      </c>
      <c r="D20" s="208">
        <v>0</v>
      </c>
      <c r="E20" s="208">
        <v>93628</v>
      </c>
      <c r="F20" s="208">
        <v>87429</v>
      </c>
      <c r="G20" s="208"/>
      <c r="H20" s="208"/>
      <c r="I20" s="208"/>
      <c r="J20" s="208"/>
      <c r="K20" s="208"/>
      <c r="L20" s="208"/>
      <c r="M20" s="208">
        <f>SUM(F20:L20)</f>
        <v>87429</v>
      </c>
    </row>
    <row r="21" spans="1:17" s="46" customFormat="1" ht="15" thickBot="1" x14ac:dyDescent="0.35">
      <c r="A21" s="111" t="s">
        <v>45</v>
      </c>
      <c r="B21" s="205" t="s">
        <v>2</v>
      </c>
      <c r="C21" s="50">
        <v>14157</v>
      </c>
      <c r="D21" s="50">
        <v>0</v>
      </c>
      <c r="E21" s="50">
        <f t="shared" si="10"/>
        <v>14157</v>
      </c>
      <c r="F21" s="50">
        <v>21597</v>
      </c>
      <c r="G21" s="50"/>
      <c r="H21" s="50"/>
      <c r="I21" s="50"/>
      <c r="J21" s="50"/>
      <c r="K21" s="50"/>
      <c r="L21" s="50"/>
      <c r="M21" s="208">
        <f t="shared" ref="M21:M23" si="13">SUM(F21:L21)</f>
        <v>21597</v>
      </c>
    </row>
    <row r="22" spans="1:17" ht="15" thickBot="1" x14ac:dyDescent="0.35">
      <c r="A22" s="118" t="s">
        <v>46</v>
      </c>
      <c r="B22" s="6" t="s">
        <v>3</v>
      </c>
      <c r="C22" s="49">
        <v>1064483</v>
      </c>
      <c r="D22" s="49">
        <v>0</v>
      </c>
      <c r="E22" s="49">
        <v>1064483</v>
      </c>
      <c r="F22" s="49">
        <v>1073460</v>
      </c>
      <c r="G22" s="49"/>
      <c r="H22" s="49">
        <v>3512</v>
      </c>
      <c r="I22" s="49"/>
      <c r="J22" s="49"/>
      <c r="K22" s="49"/>
      <c r="L22" s="49"/>
      <c r="M22" s="208">
        <f t="shared" si="13"/>
        <v>1076972</v>
      </c>
    </row>
    <row r="23" spans="1:17" s="46" customFormat="1" x14ac:dyDescent="0.3">
      <c r="A23" s="111" t="s">
        <v>52</v>
      </c>
      <c r="B23" s="6" t="s">
        <v>112</v>
      </c>
      <c r="C23" s="50">
        <v>27020</v>
      </c>
      <c r="D23" s="50">
        <v>0</v>
      </c>
      <c r="E23" s="50">
        <v>27020</v>
      </c>
      <c r="F23" s="50">
        <v>25100</v>
      </c>
      <c r="G23" s="50"/>
      <c r="H23" s="50"/>
      <c r="I23" s="50"/>
      <c r="J23" s="50"/>
      <c r="K23" s="50"/>
      <c r="L23" s="50"/>
      <c r="M23" s="208">
        <f t="shared" si="13"/>
        <v>25100</v>
      </c>
      <c r="N23" s="46" t="s">
        <v>163</v>
      </c>
    </row>
    <row r="24" spans="1:17" s="46" customFormat="1" ht="15" thickBot="1" x14ac:dyDescent="0.35">
      <c r="A24" s="115" t="s">
        <v>53</v>
      </c>
      <c r="B24" s="26" t="s">
        <v>113</v>
      </c>
      <c r="C24" s="51">
        <v>1188222</v>
      </c>
      <c r="D24" s="51">
        <f>SUM(D25,D26)</f>
        <v>188724</v>
      </c>
      <c r="E24" s="51">
        <f>SUM(E25,E26)</f>
        <v>1376946</v>
      </c>
      <c r="F24" s="51">
        <f>SUM(F25,F26)</f>
        <v>1611164</v>
      </c>
      <c r="G24" s="51">
        <f>SUM(G25,G26)</f>
        <v>192224</v>
      </c>
      <c r="H24" s="51">
        <f t="shared" ref="H24:L24" si="14">SUM(H25,H26)</f>
        <v>1502394</v>
      </c>
      <c r="I24" s="51">
        <f t="shared" si="14"/>
        <v>0</v>
      </c>
      <c r="J24" s="51">
        <f t="shared" si="14"/>
        <v>0</v>
      </c>
      <c r="K24" s="51">
        <f t="shared" si="14"/>
        <v>0</v>
      </c>
      <c r="L24" s="51">
        <f t="shared" si="14"/>
        <v>0</v>
      </c>
      <c r="M24" s="51">
        <f>SUM(M25,M26)</f>
        <v>3305782</v>
      </c>
    </row>
    <row r="25" spans="1:17" s="47" customFormat="1" x14ac:dyDescent="0.3">
      <c r="A25" s="119" t="s">
        <v>53</v>
      </c>
      <c r="B25" s="29" t="s">
        <v>101</v>
      </c>
      <c r="C25" s="52">
        <v>1128757</v>
      </c>
      <c r="D25" s="52">
        <v>188724</v>
      </c>
      <c r="E25" s="52">
        <f t="shared" ref="E25" si="15">SUM(C25:D25)</f>
        <v>1317481</v>
      </c>
      <c r="F25" s="52">
        <v>1561164</v>
      </c>
      <c r="G25" s="52">
        <v>192224</v>
      </c>
      <c r="H25" s="52">
        <v>973426</v>
      </c>
      <c r="I25" s="52"/>
      <c r="J25" s="52"/>
      <c r="K25" s="52"/>
      <c r="L25" s="52"/>
      <c r="M25" s="52">
        <f>SUM(F25:L25)</f>
        <v>2726814</v>
      </c>
      <c r="N25" s="47">
        <v>5347</v>
      </c>
      <c r="O25" s="47">
        <v>2721467</v>
      </c>
      <c r="P25" s="47">
        <f>N25+O25</f>
        <v>2726814</v>
      </c>
      <c r="Q25" s="47" t="s">
        <v>163</v>
      </c>
    </row>
    <row r="26" spans="1:17" s="47" customFormat="1" x14ac:dyDescent="0.3">
      <c r="A26" s="119" t="s">
        <v>125</v>
      </c>
      <c r="B26" s="29" t="s">
        <v>38</v>
      </c>
      <c r="C26" s="54">
        <v>59465</v>
      </c>
      <c r="D26" s="54"/>
      <c r="E26" s="54">
        <f t="shared" ref="E26:E43" si="16">SUM(C26:D26)</f>
        <v>59465</v>
      </c>
      <c r="F26" s="54">
        <f>SUM(F27:F28)</f>
        <v>50000</v>
      </c>
      <c r="G26" s="54">
        <f>SUM(G27:G28)</f>
        <v>0</v>
      </c>
      <c r="H26" s="54">
        <f t="shared" ref="H26:M26" si="17">SUM(H27:H28)</f>
        <v>528968</v>
      </c>
      <c r="I26" s="54">
        <f t="shared" si="17"/>
        <v>0</v>
      </c>
      <c r="J26" s="54">
        <f t="shared" si="17"/>
        <v>0</v>
      </c>
      <c r="K26" s="54">
        <f t="shared" si="17"/>
        <v>0</v>
      </c>
      <c r="L26" s="54">
        <f t="shared" si="17"/>
        <v>0</v>
      </c>
      <c r="M26" s="54">
        <f t="shared" si="17"/>
        <v>578968</v>
      </c>
    </row>
    <row r="27" spans="1:17" s="47" customFormat="1" x14ac:dyDescent="0.3">
      <c r="A27" s="119"/>
      <c r="B27" s="29" t="s">
        <v>58</v>
      </c>
      <c r="C27" s="52">
        <v>59465</v>
      </c>
      <c r="D27" s="52"/>
      <c r="E27" s="52">
        <f t="shared" si="16"/>
        <v>59465</v>
      </c>
      <c r="F27" s="52">
        <v>50000</v>
      </c>
      <c r="G27" s="52"/>
      <c r="H27" s="52">
        <v>528968</v>
      </c>
      <c r="I27" s="52"/>
      <c r="J27" s="52"/>
      <c r="K27" s="52"/>
      <c r="L27" s="52"/>
      <c r="M27" s="52">
        <f>SUM(F27:L27)</f>
        <v>578968</v>
      </c>
      <c r="N27" s="47" t="s">
        <v>163</v>
      </c>
    </row>
    <row r="28" spans="1:17" s="47" customFormat="1" x14ac:dyDescent="0.3">
      <c r="A28" s="119"/>
      <c r="B28" s="29" t="s">
        <v>59</v>
      </c>
      <c r="C28" s="52">
        <v>0</v>
      </c>
      <c r="D28" s="52"/>
      <c r="E28" s="52">
        <f t="shared" si="16"/>
        <v>0</v>
      </c>
      <c r="F28" s="52">
        <v>0</v>
      </c>
      <c r="G28" s="52"/>
      <c r="H28" s="52"/>
      <c r="I28" s="52"/>
      <c r="J28" s="52"/>
      <c r="K28" s="52"/>
      <c r="L28" s="52"/>
      <c r="M28" s="52">
        <f t="shared" ref="M28:M42" si="18">SUM(F28:L28)</f>
        <v>0</v>
      </c>
    </row>
    <row r="29" spans="1:17" s="46" customFormat="1" x14ac:dyDescent="0.3">
      <c r="A29" s="111" t="s">
        <v>54</v>
      </c>
      <c r="B29" s="6" t="s">
        <v>114</v>
      </c>
      <c r="C29" s="64">
        <v>414000</v>
      </c>
      <c r="D29" s="64">
        <v>526103</v>
      </c>
      <c r="E29" s="64">
        <f t="shared" si="16"/>
        <v>940103</v>
      </c>
      <c r="F29" s="64">
        <v>220000</v>
      </c>
      <c r="G29" s="64">
        <v>661832</v>
      </c>
      <c r="H29" s="64">
        <v>124553</v>
      </c>
      <c r="I29" s="64"/>
      <c r="J29" s="64"/>
      <c r="K29" s="64"/>
      <c r="L29" s="64"/>
      <c r="M29" s="50">
        <f>SUM(F29:L29)</f>
        <v>1006385</v>
      </c>
      <c r="N29" s="46" t="s">
        <v>163</v>
      </c>
    </row>
    <row r="30" spans="1:17" hidden="1" x14ac:dyDescent="0.3">
      <c r="A30" s="109"/>
      <c r="B30" s="7" t="s">
        <v>131</v>
      </c>
      <c r="C30" s="52">
        <v>0</v>
      </c>
      <c r="D30" s="52"/>
      <c r="E30" s="52">
        <f t="shared" si="16"/>
        <v>0</v>
      </c>
      <c r="F30" s="52">
        <v>3624</v>
      </c>
      <c r="G30" s="52">
        <v>3624</v>
      </c>
      <c r="H30" s="52"/>
      <c r="I30" s="52"/>
      <c r="J30" s="52"/>
      <c r="K30" s="52"/>
      <c r="L30" s="52"/>
      <c r="M30" s="50">
        <f t="shared" si="18"/>
        <v>7248</v>
      </c>
    </row>
    <row r="31" spans="1:17" hidden="1" x14ac:dyDescent="0.3">
      <c r="A31" s="109"/>
      <c r="B31" s="7" t="s">
        <v>132</v>
      </c>
      <c r="C31" s="52">
        <v>675799.99900000007</v>
      </c>
      <c r="D31" s="52"/>
      <c r="E31" s="52">
        <f t="shared" si="16"/>
        <v>675799.99900000007</v>
      </c>
      <c r="F31" s="52">
        <v>1474409</v>
      </c>
      <c r="G31" s="52">
        <v>1474409</v>
      </c>
      <c r="H31" s="52"/>
      <c r="I31" s="52"/>
      <c r="J31" s="52"/>
      <c r="K31" s="52"/>
      <c r="L31" s="52"/>
      <c r="M31" s="50">
        <f t="shared" si="18"/>
        <v>2948818</v>
      </c>
    </row>
    <row r="32" spans="1:17" hidden="1" x14ac:dyDescent="0.3">
      <c r="A32" s="109"/>
      <c r="B32" s="7" t="s">
        <v>133</v>
      </c>
      <c r="C32" s="52">
        <v>28031.495999999999</v>
      </c>
      <c r="D32" s="52"/>
      <c r="E32" s="52">
        <f t="shared" si="16"/>
        <v>28031.495999999999</v>
      </c>
      <c r="F32" s="52">
        <v>17575</v>
      </c>
      <c r="G32" s="52">
        <v>17575</v>
      </c>
      <c r="H32" s="52"/>
      <c r="I32" s="52"/>
      <c r="J32" s="52"/>
      <c r="K32" s="52"/>
      <c r="L32" s="52"/>
      <c r="M32" s="50">
        <f t="shared" si="18"/>
        <v>35150</v>
      </c>
    </row>
    <row r="33" spans="1:14" hidden="1" x14ac:dyDescent="0.3">
      <c r="A33" s="109"/>
      <c r="B33" s="7" t="s">
        <v>134</v>
      </c>
      <c r="C33" s="52">
        <v>36383.464</v>
      </c>
      <c r="D33" s="52"/>
      <c r="E33" s="52">
        <f t="shared" si="16"/>
        <v>36383.464</v>
      </c>
      <c r="F33" s="52">
        <v>0</v>
      </c>
      <c r="G33" s="52">
        <v>0</v>
      </c>
      <c r="H33" s="52"/>
      <c r="I33" s="52"/>
      <c r="J33" s="52"/>
      <c r="K33" s="52"/>
      <c r="L33" s="52"/>
      <c r="M33" s="50">
        <f t="shared" si="18"/>
        <v>0</v>
      </c>
    </row>
    <row r="34" spans="1:14" hidden="1" x14ac:dyDescent="0.3">
      <c r="A34" s="109"/>
      <c r="B34" s="7" t="s">
        <v>135</v>
      </c>
      <c r="C34" s="52">
        <v>30</v>
      </c>
      <c r="D34" s="52"/>
      <c r="E34" s="52">
        <f t="shared" si="16"/>
        <v>30</v>
      </c>
      <c r="F34" s="52">
        <v>0</v>
      </c>
      <c r="G34" s="52">
        <v>0</v>
      </c>
      <c r="H34" s="52"/>
      <c r="I34" s="52"/>
      <c r="J34" s="52"/>
      <c r="K34" s="52"/>
      <c r="L34" s="52"/>
      <c r="M34" s="50">
        <f t="shared" si="18"/>
        <v>0</v>
      </c>
    </row>
    <row r="35" spans="1:14" hidden="1" x14ac:dyDescent="0.3">
      <c r="A35" s="109"/>
      <c r="B35" s="7" t="s">
        <v>136</v>
      </c>
      <c r="C35" s="52">
        <v>0</v>
      </c>
      <c r="D35" s="52"/>
      <c r="E35" s="52">
        <f t="shared" si="16"/>
        <v>0</v>
      </c>
      <c r="F35" s="52">
        <v>0</v>
      </c>
      <c r="G35" s="52">
        <v>0</v>
      </c>
      <c r="H35" s="52"/>
      <c r="I35" s="52"/>
      <c r="J35" s="52"/>
      <c r="K35" s="52"/>
      <c r="L35" s="52"/>
      <c r="M35" s="50">
        <f t="shared" si="18"/>
        <v>0</v>
      </c>
    </row>
    <row r="36" spans="1:14" hidden="1" x14ac:dyDescent="0.3">
      <c r="A36" s="109"/>
      <c r="B36" s="7" t="s">
        <v>137</v>
      </c>
      <c r="C36" s="52">
        <v>199858.03900000002</v>
      </c>
      <c r="D36" s="52"/>
      <c r="E36" s="52">
        <f t="shared" si="16"/>
        <v>199858.03900000002</v>
      </c>
      <c r="F36" s="52">
        <v>403814</v>
      </c>
      <c r="G36" s="52">
        <v>403814</v>
      </c>
      <c r="H36" s="52"/>
      <c r="I36" s="52"/>
      <c r="J36" s="52"/>
      <c r="K36" s="52"/>
      <c r="L36" s="52"/>
      <c r="M36" s="50">
        <f t="shared" si="18"/>
        <v>807628</v>
      </c>
    </row>
    <row r="37" spans="1:14" s="46" customFormat="1" x14ac:dyDescent="0.3">
      <c r="A37" s="110" t="s">
        <v>55</v>
      </c>
      <c r="B37" s="6" t="s">
        <v>115</v>
      </c>
      <c r="C37" s="64">
        <v>300000</v>
      </c>
      <c r="D37" s="64">
        <v>505757</v>
      </c>
      <c r="E37" s="64">
        <f t="shared" si="16"/>
        <v>805757</v>
      </c>
      <c r="F37" s="64">
        <v>180000</v>
      </c>
      <c r="G37" s="64">
        <v>862620</v>
      </c>
      <c r="H37" s="64">
        <v>3149</v>
      </c>
      <c r="I37" s="64"/>
      <c r="J37" s="64"/>
      <c r="K37" s="64"/>
      <c r="L37" s="64"/>
      <c r="M37" s="50">
        <f t="shared" si="18"/>
        <v>1045769</v>
      </c>
      <c r="N37" s="46" t="s">
        <v>163</v>
      </c>
    </row>
    <row r="38" spans="1:14" hidden="1" x14ac:dyDescent="0.3">
      <c r="A38" s="109"/>
      <c r="B38" s="7" t="s">
        <v>138</v>
      </c>
      <c r="C38" s="52">
        <v>634454.33100000001</v>
      </c>
      <c r="D38" s="52"/>
      <c r="E38" s="64">
        <f t="shared" si="16"/>
        <v>634454.33100000001</v>
      </c>
      <c r="F38" s="52">
        <v>27559</v>
      </c>
      <c r="G38" s="52">
        <v>27559</v>
      </c>
      <c r="H38" s="52"/>
      <c r="I38" s="52"/>
      <c r="J38" s="52"/>
      <c r="K38" s="52"/>
      <c r="L38" s="52"/>
      <c r="M38" s="50">
        <f t="shared" si="18"/>
        <v>55118</v>
      </c>
    </row>
    <row r="39" spans="1:14" hidden="1" x14ac:dyDescent="0.3">
      <c r="A39" s="109"/>
      <c r="B39" s="7" t="s">
        <v>139</v>
      </c>
      <c r="C39" s="52">
        <v>0</v>
      </c>
      <c r="D39" s="52"/>
      <c r="E39" s="64">
        <f t="shared" si="16"/>
        <v>0</v>
      </c>
      <c r="F39" s="52">
        <v>0</v>
      </c>
      <c r="G39" s="52">
        <v>0</v>
      </c>
      <c r="H39" s="52"/>
      <c r="I39" s="52"/>
      <c r="J39" s="52"/>
      <c r="K39" s="52"/>
      <c r="L39" s="52"/>
      <c r="M39" s="50">
        <f t="shared" si="18"/>
        <v>0</v>
      </c>
    </row>
    <row r="40" spans="1:14" hidden="1" x14ac:dyDescent="0.3">
      <c r="A40" s="109"/>
      <c r="B40" s="7" t="s">
        <v>140</v>
      </c>
      <c r="C40" s="52">
        <v>0</v>
      </c>
      <c r="D40" s="52"/>
      <c r="E40" s="64">
        <f t="shared" si="16"/>
        <v>0</v>
      </c>
      <c r="F40" s="52">
        <v>0</v>
      </c>
      <c r="G40" s="52">
        <v>0</v>
      </c>
      <c r="H40" s="52"/>
      <c r="I40" s="52"/>
      <c r="J40" s="52"/>
      <c r="K40" s="52"/>
      <c r="L40" s="52"/>
      <c r="M40" s="50">
        <f t="shared" si="18"/>
        <v>0</v>
      </c>
    </row>
    <row r="41" spans="1:14" hidden="1" x14ac:dyDescent="0.3">
      <c r="A41" s="109"/>
      <c r="B41" s="7" t="s">
        <v>141</v>
      </c>
      <c r="C41" s="52">
        <v>171302.66933000003</v>
      </c>
      <c r="D41" s="52"/>
      <c r="E41" s="64">
        <f t="shared" si="16"/>
        <v>171302.66933000003</v>
      </c>
      <c r="F41" s="52">
        <v>7441</v>
      </c>
      <c r="G41" s="52">
        <v>7441</v>
      </c>
      <c r="H41" s="52"/>
      <c r="I41" s="52"/>
      <c r="J41" s="52"/>
      <c r="K41" s="52"/>
      <c r="L41" s="52"/>
      <c r="M41" s="50">
        <f t="shared" si="18"/>
        <v>14882</v>
      </c>
    </row>
    <row r="42" spans="1:14" s="46" customFormat="1" x14ac:dyDescent="0.3">
      <c r="A42" s="110" t="s">
        <v>56</v>
      </c>
      <c r="B42" s="39" t="s">
        <v>120</v>
      </c>
      <c r="C42" s="50">
        <v>0</v>
      </c>
      <c r="D42" s="50">
        <v>83140</v>
      </c>
      <c r="E42" s="64">
        <f t="shared" si="16"/>
        <v>83140</v>
      </c>
      <c r="F42" s="50"/>
      <c r="G42" s="50">
        <f>G43</f>
        <v>105000</v>
      </c>
      <c r="H42" s="50"/>
      <c r="I42" s="50"/>
      <c r="J42" s="50"/>
      <c r="K42" s="50"/>
      <c r="L42" s="50"/>
      <c r="M42" s="50">
        <f t="shared" si="18"/>
        <v>105000</v>
      </c>
    </row>
    <row r="43" spans="1:14" hidden="1" x14ac:dyDescent="0.3">
      <c r="A43" s="109"/>
      <c r="B43" s="7" t="s">
        <v>142</v>
      </c>
      <c r="C43" s="52">
        <v>83140</v>
      </c>
      <c r="D43" s="52"/>
      <c r="E43" s="64">
        <f t="shared" si="16"/>
        <v>83140</v>
      </c>
      <c r="F43" s="52">
        <v>105000</v>
      </c>
      <c r="G43" s="52">
        <v>105000</v>
      </c>
      <c r="H43" s="52"/>
      <c r="I43" s="52"/>
      <c r="J43" s="52"/>
      <c r="K43" s="52"/>
      <c r="L43" s="52"/>
      <c r="M43" s="52"/>
    </row>
    <row r="44" spans="1:14" ht="15" thickBot="1" x14ac:dyDescent="0.35">
      <c r="A44" s="120"/>
      <c r="B44" s="34" t="s">
        <v>25</v>
      </c>
      <c r="C44" s="55">
        <v>1595675.0016700001</v>
      </c>
      <c r="D44" s="55">
        <f>D3-D19</f>
        <v>-1303724</v>
      </c>
      <c r="E44" s="55">
        <f>E3-E19</f>
        <v>1595675</v>
      </c>
      <c r="F44" s="55">
        <f>F3-F19</f>
        <v>3416625</v>
      </c>
      <c r="G44" s="55">
        <f>G3-G19</f>
        <v>-1821676</v>
      </c>
      <c r="H44" s="55">
        <f t="shared" ref="H44:L44" si="19">H3-H19</f>
        <v>-543627</v>
      </c>
      <c r="I44" s="55">
        <f t="shared" si="19"/>
        <v>0</v>
      </c>
      <c r="J44" s="55">
        <f t="shared" si="19"/>
        <v>0</v>
      </c>
      <c r="K44" s="55">
        <f t="shared" si="19"/>
        <v>0</v>
      </c>
      <c r="L44" s="55">
        <f t="shared" si="19"/>
        <v>0</v>
      </c>
      <c r="M44" s="55">
        <f>M3-M19</f>
        <v>1051322</v>
      </c>
    </row>
    <row r="45" spans="1:14" ht="15" thickBot="1" x14ac:dyDescent="0.35">
      <c r="A45" s="121"/>
      <c r="B45" s="36" t="s">
        <v>26</v>
      </c>
      <c r="C45" s="56">
        <v>2400587</v>
      </c>
      <c r="D45" s="56">
        <f>D6+D8+D15+D17-D20-D21-D22-D23-D24</f>
        <v>-188724</v>
      </c>
      <c r="E45" s="56">
        <f>E6+E8+E15+E17-E20-E21-E22-E23-E24</f>
        <v>2400587</v>
      </c>
      <c r="F45" s="56">
        <f>F6+F8+F15+F17-F20-F21-F22-F23-F24</f>
        <v>2710148</v>
      </c>
      <c r="G45" s="56">
        <f>G6+G8+G15+G17-G20-G21-G22-G23-G24</f>
        <v>-192224</v>
      </c>
      <c r="H45" s="56">
        <f t="shared" ref="H45:L45" si="20">H6+H8+H15+H17-H20-H21-H22-H23-H24</f>
        <v>-523478</v>
      </c>
      <c r="I45" s="56">
        <f t="shared" si="20"/>
        <v>0</v>
      </c>
      <c r="J45" s="56">
        <f t="shared" si="20"/>
        <v>0</v>
      </c>
      <c r="K45" s="56">
        <f t="shared" si="20"/>
        <v>0</v>
      </c>
      <c r="L45" s="56">
        <f t="shared" si="20"/>
        <v>0</v>
      </c>
      <c r="M45" s="56">
        <f>M6+M8+M15+M17-M20-M21-M22-M23-M24</f>
        <v>1994446</v>
      </c>
    </row>
    <row r="46" spans="1:14" ht="15" thickBot="1" x14ac:dyDescent="0.35">
      <c r="A46" s="199"/>
      <c r="B46" s="33" t="s">
        <v>27</v>
      </c>
      <c r="C46" s="200">
        <v>-804911.99833000021</v>
      </c>
      <c r="D46" s="200">
        <f>D7+D16+D18-D42-D29-D37</f>
        <v>-1115000</v>
      </c>
      <c r="E46" s="200">
        <f>E7+E16+E18-E42-E29-E37</f>
        <v>-804912</v>
      </c>
      <c r="F46" s="200">
        <f>F7+F16+F18-F42-F29-F37</f>
        <v>706477</v>
      </c>
      <c r="G46" s="200">
        <f>G7+G16+G18-G42-G29-G37</f>
        <v>-1629452</v>
      </c>
      <c r="H46" s="200">
        <f t="shared" ref="H46:L46" si="21">H7+H16+H18-H42-H29-H37</f>
        <v>-20149</v>
      </c>
      <c r="I46" s="200">
        <f t="shared" si="21"/>
        <v>0</v>
      </c>
      <c r="J46" s="200">
        <f t="shared" si="21"/>
        <v>0</v>
      </c>
      <c r="K46" s="200">
        <f t="shared" si="21"/>
        <v>0</v>
      </c>
      <c r="L46" s="200">
        <f t="shared" si="21"/>
        <v>0</v>
      </c>
      <c r="M46" s="200">
        <f>M7+M16+M18-M42-M29-M37</f>
        <v>-943124</v>
      </c>
    </row>
    <row r="47" spans="1:14" ht="15" thickBot="1" x14ac:dyDescent="0.35">
      <c r="A47" s="123" t="s">
        <v>99</v>
      </c>
      <c r="B47" s="12" t="s">
        <v>28</v>
      </c>
      <c r="C47" s="57">
        <v>806326</v>
      </c>
      <c r="D47" s="57">
        <f t="shared" ref="D47:E47" si="22">D48+D56</f>
        <v>0</v>
      </c>
      <c r="E47" s="57">
        <f t="shared" si="22"/>
        <v>806326</v>
      </c>
      <c r="F47" s="57">
        <f>F48+F56</f>
        <v>1144136</v>
      </c>
      <c r="G47" s="57">
        <f>G48+G56</f>
        <v>0</v>
      </c>
      <c r="H47" s="57">
        <f t="shared" ref="H47:L47" si="23">H48+H56</f>
        <v>579340</v>
      </c>
      <c r="I47" s="57">
        <f t="shared" si="23"/>
        <v>0</v>
      </c>
      <c r="J47" s="57">
        <f t="shared" si="23"/>
        <v>0</v>
      </c>
      <c r="K47" s="57">
        <f t="shared" si="23"/>
        <v>0</v>
      </c>
      <c r="L47" s="57">
        <f t="shared" si="23"/>
        <v>0</v>
      </c>
      <c r="M47" s="57">
        <f t="shared" ref="M47" si="24">M48+M56</f>
        <v>1723476</v>
      </c>
    </row>
    <row r="48" spans="1:14" x14ac:dyDescent="0.3">
      <c r="A48" s="114" t="s">
        <v>87</v>
      </c>
      <c r="B48" s="4" t="s">
        <v>33</v>
      </c>
      <c r="C48" s="58">
        <v>806326</v>
      </c>
      <c r="D48" s="58"/>
      <c r="E48" s="58">
        <f>SUM(E49,E50,E51,E54,)</f>
        <v>806326</v>
      </c>
      <c r="F48" s="58">
        <f>SUM(F49,F50,F51,F54,)</f>
        <v>1144136</v>
      </c>
      <c r="G48" s="58">
        <f>SUM(G49,G50,G51,G54,)</f>
        <v>0</v>
      </c>
      <c r="H48" s="58">
        <f t="shared" ref="H48:L48" si="25">SUM(H49,H50,H51,H54,)</f>
        <v>579340</v>
      </c>
      <c r="I48" s="58">
        <f t="shared" si="25"/>
        <v>0</v>
      </c>
      <c r="J48" s="58">
        <f t="shared" si="25"/>
        <v>0</v>
      </c>
      <c r="K48" s="58">
        <f t="shared" si="25"/>
        <v>0</v>
      </c>
      <c r="L48" s="58">
        <f t="shared" si="25"/>
        <v>0</v>
      </c>
      <c r="M48" s="58">
        <f>SUM(M49,M50,M51,M54,)</f>
        <v>1723476</v>
      </c>
    </row>
    <row r="49" spans="1:13" hidden="1" x14ac:dyDescent="0.3">
      <c r="A49" s="109" t="s">
        <v>60</v>
      </c>
      <c r="B49" s="7" t="s">
        <v>30</v>
      </c>
      <c r="C49" s="52">
        <v>0</v>
      </c>
      <c r="D49" s="52"/>
      <c r="E49" s="52"/>
      <c r="F49" s="52">
        <f>SUM(M49:N49)</f>
        <v>0</v>
      </c>
      <c r="G49" s="52">
        <f>SUM(N49:O49)</f>
        <v>0</v>
      </c>
      <c r="H49" s="52">
        <f t="shared" ref="H49:L50" si="26">SUM(O49:P49)</f>
        <v>0</v>
      </c>
      <c r="I49" s="52">
        <f t="shared" si="26"/>
        <v>0</v>
      </c>
      <c r="J49" s="52">
        <f t="shared" si="26"/>
        <v>0</v>
      </c>
      <c r="K49" s="52">
        <f t="shared" si="26"/>
        <v>0</v>
      </c>
      <c r="L49" s="52">
        <f t="shared" si="26"/>
        <v>0</v>
      </c>
      <c r="M49" s="52"/>
    </row>
    <row r="50" spans="1:13" hidden="1" x14ac:dyDescent="0.3">
      <c r="A50" s="114" t="s">
        <v>61</v>
      </c>
      <c r="B50" s="4" t="s">
        <v>31</v>
      </c>
      <c r="C50" s="52">
        <v>0</v>
      </c>
      <c r="D50" s="52"/>
      <c r="E50" s="52"/>
      <c r="F50" s="52">
        <f>SUM(M50:N50)</f>
        <v>0</v>
      </c>
      <c r="G50" s="52">
        <f>SUM(N50:O50)</f>
        <v>0</v>
      </c>
      <c r="H50" s="52">
        <f t="shared" si="26"/>
        <v>0</v>
      </c>
      <c r="I50" s="52">
        <f t="shared" si="26"/>
        <v>0</v>
      </c>
      <c r="J50" s="52">
        <f t="shared" si="26"/>
        <v>0</v>
      </c>
      <c r="K50" s="52">
        <f t="shared" si="26"/>
        <v>0</v>
      </c>
      <c r="L50" s="52">
        <f t="shared" si="26"/>
        <v>0</v>
      </c>
      <c r="M50" s="52"/>
    </row>
    <row r="51" spans="1:13" x14ac:dyDescent="0.3">
      <c r="A51" s="109" t="s">
        <v>62</v>
      </c>
      <c r="B51" s="4" t="s">
        <v>32</v>
      </c>
      <c r="C51" s="58">
        <v>806326</v>
      </c>
      <c r="D51" s="58">
        <f t="shared" ref="D51:E51" si="27">SUM(D52:D53)</f>
        <v>0</v>
      </c>
      <c r="E51" s="58">
        <f t="shared" si="27"/>
        <v>806326</v>
      </c>
      <c r="F51" s="58">
        <f>SUM(F52:F53)</f>
        <v>1144136</v>
      </c>
      <c r="G51" s="58">
        <f>SUM(G52:G53)</f>
        <v>0</v>
      </c>
      <c r="H51" s="58">
        <f t="shared" ref="H51:L51" si="28">SUM(H52:H53)</f>
        <v>578991</v>
      </c>
      <c r="I51" s="58">
        <f t="shared" si="28"/>
        <v>0</v>
      </c>
      <c r="J51" s="58">
        <f t="shared" si="28"/>
        <v>0</v>
      </c>
      <c r="K51" s="58">
        <f t="shared" si="28"/>
        <v>0</v>
      </c>
      <c r="L51" s="58">
        <f t="shared" si="28"/>
        <v>0</v>
      </c>
      <c r="M51" s="58">
        <f t="shared" ref="M51" si="29">SUM(M52:M53)</f>
        <v>1723127</v>
      </c>
    </row>
    <row r="52" spans="1:13" x14ac:dyDescent="0.3">
      <c r="A52" s="109"/>
      <c r="B52" s="25" t="s">
        <v>63</v>
      </c>
      <c r="C52" s="52">
        <v>582563</v>
      </c>
      <c r="D52" s="52"/>
      <c r="E52" s="52">
        <f t="shared" ref="E52:E53" si="30">SUM(C52:D52)</f>
        <v>582563</v>
      </c>
      <c r="F52" s="52">
        <v>353472</v>
      </c>
      <c r="G52" s="52"/>
      <c r="H52" s="52">
        <v>578991</v>
      </c>
      <c r="I52" s="52"/>
      <c r="J52" s="52"/>
      <c r="K52" s="52"/>
      <c r="L52" s="52"/>
      <c r="M52" s="52">
        <f>SUM(F52:L52)</f>
        <v>932463</v>
      </c>
    </row>
    <row r="53" spans="1:13" x14ac:dyDescent="0.3">
      <c r="A53" s="109"/>
      <c r="B53" s="25" t="s">
        <v>64</v>
      </c>
      <c r="C53" s="52">
        <v>223763</v>
      </c>
      <c r="D53" s="52"/>
      <c r="E53" s="52">
        <f t="shared" si="30"/>
        <v>223763</v>
      </c>
      <c r="F53" s="52">
        <v>790664</v>
      </c>
      <c r="G53" s="52"/>
      <c r="H53" s="52"/>
      <c r="I53" s="52"/>
      <c r="J53" s="52"/>
      <c r="K53" s="52"/>
      <c r="L53" s="52"/>
      <c r="M53" s="52">
        <f>SUM(F53:L53)</f>
        <v>790664</v>
      </c>
    </row>
    <row r="54" spans="1:13" ht="15" thickBot="1" x14ac:dyDescent="0.35">
      <c r="A54" s="109" t="s">
        <v>65</v>
      </c>
      <c r="B54" s="4" t="s">
        <v>98</v>
      </c>
      <c r="C54" s="52">
        <v>0</v>
      </c>
      <c r="D54" s="52"/>
      <c r="E54" s="52"/>
      <c r="F54" s="52">
        <v>0</v>
      </c>
      <c r="G54" s="52">
        <v>0</v>
      </c>
      <c r="H54" s="52">
        <v>349</v>
      </c>
      <c r="I54" s="52"/>
      <c r="J54" s="52"/>
      <c r="K54" s="52"/>
      <c r="L54" s="52"/>
      <c r="M54" s="52">
        <f t="shared" ref="M54:M56" si="31">SUM(F54:L54)</f>
        <v>349</v>
      </c>
    </row>
    <row r="55" spans="1:13" hidden="1" x14ac:dyDescent="0.3">
      <c r="A55" s="109" t="s">
        <v>88</v>
      </c>
      <c r="B55" s="4" t="s">
        <v>89</v>
      </c>
      <c r="C55" s="52">
        <v>0</v>
      </c>
      <c r="D55" s="52"/>
      <c r="E55" s="52"/>
      <c r="F55" s="52">
        <v>0</v>
      </c>
      <c r="G55" s="52">
        <v>0</v>
      </c>
      <c r="H55" s="52"/>
      <c r="I55" s="52"/>
      <c r="J55" s="52"/>
      <c r="K55" s="52"/>
      <c r="L55" s="52"/>
      <c r="M55" s="52">
        <f t="shared" si="31"/>
        <v>0</v>
      </c>
    </row>
    <row r="56" spans="1:13" ht="15" hidden="1" thickBot="1" x14ac:dyDescent="0.35">
      <c r="A56" s="109" t="s">
        <v>66</v>
      </c>
      <c r="B56" s="8" t="s">
        <v>34</v>
      </c>
      <c r="C56" s="52">
        <v>0</v>
      </c>
      <c r="D56" s="52"/>
      <c r="E56" s="52"/>
      <c r="F56" s="52">
        <v>0</v>
      </c>
      <c r="G56" s="52">
        <v>0</v>
      </c>
      <c r="H56" s="52"/>
      <c r="I56" s="52"/>
      <c r="J56" s="52"/>
      <c r="K56" s="52"/>
      <c r="L56" s="52"/>
      <c r="M56" s="52">
        <f t="shared" si="31"/>
        <v>0</v>
      </c>
    </row>
    <row r="57" spans="1:13" ht="15" thickBot="1" x14ac:dyDescent="0.35">
      <c r="A57" s="124" t="s">
        <v>100</v>
      </c>
      <c r="B57" s="18" t="s">
        <v>35</v>
      </c>
      <c r="C57" s="59">
        <v>2402001</v>
      </c>
      <c r="D57" s="59">
        <f t="shared" ref="D57:E57" si="32">D58+D63</f>
        <v>0</v>
      </c>
      <c r="E57" s="59">
        <f t="shared" si="32"/>
        <v>2402001</v>
      </c>
      <c r="F57" s="59">
        <f>F58+F63</f>
        <v>2739085</v>
      </c>
      <c r="G57" s="59">
        <f>G58+G63</f>
        <v>0</v>
      </c>
      <c r="H57" s="59">
        <f t="shared" ref="H57:L57" si="33">H58+H63</f>
        <v>35713</v>
      </c>
      <c r="I57" s="59">
        <f t="shared" si="33"/>
        <v>0</v>
      </c>
      <c r="J57" s="59">
        <f t="shared" si="33"/>
        <v>0</v>
      </c>
      <c r="K57" s="59">
        <f t="shared" si="33"/>
        <v>0</v>
      </c>
      <c r="L57" s="59">
        <f t="shared" si="33"/>
        <v>0</v>
      </c>
      <c r="M57" s="59">
        <f t="shared" ref="M57" si="34">M58+M63</f>
        <v>2774798</v>
      </c>
    </row>
    <row r="58" spans="1:13" x14ac:dyDescent="0.3">
      <c r="A58" s="114" t="s">
        <v>105</v>
      </c>
      <c r="B58" s="4" t="s">
        <v>106</v>
      </c>
      <c r="C58" s="60">
        <v>2402001</v>
      </c>
      <c r="D58" s="60">
        <f t="shared" ref="D58:E58" si="35">SUM(D59:D62)</f>
        <v>0</v>
      </c>
      <c r="E58" s="60">
        <f t="shared" si="35"/>
        <v>2402001</v>
      </c>
      <c r="F58" s="60">
        <f>SUM(F59:F62)</f>
        <v>2739085</v>
      </c>
      <c r="G58" s="60">
        <f>SUM(G59:G62)</f>
        <v>0</v>
      </c>
      <c r="H58" s="60">
        <f t="shared" ref="H58:L58" si="36">SUM(H59:H62)</f>
        <v>35713</v>
      </c>
      <c r="I58" s="60">
        <f t="shared" si="36"/>
        <v>0</v>
      </c>
      <c r="J58" s="60">
        <f t="shared" si="36"/>
        <v>0</v>
      </c>
      <c r="K58" s="60">
        <f t="shared" si="36"/>
        <v>0</v>
      </c>
      <c r="L58" s="60">
        <f t="shared" si="36"/>
        <v>0</v>
      </c>
      <c r="M58" s="60">
        <f t="shared" ref="M58" si="37">SUM(M59:M62)</f>
        <v>2774798</v>
      </c>
    </row>
    <row r="59" spans="1:13" hidden="1" x14ac:dyDescent="0.3">
      <c r="A59" s="114" t="s">
        <v>67</v>
      </c>
      <c r="B59" s="4" t="s">
        <v>29</v>
      </c>
      <c r="C59" s="52">
        <v>0</v>
      </c>
      <c r="D59" s="52"/>
      <c r="E59" s="52"/>
      <c r="F59" s="147">
        <v>0</v>
      </c>
      <c r="G59" s="147">
        <v>0</v>
      </c>
      <c r="H59" s="147"/>
      <c r="I59" s="147"/>
      <c r="J59" s="147"/>
      <c r="K59" s="147"/>
      <c r="L59" s="147"/>
      <c r="M59" s="52"/>
    </row>
    <row r="60" spans="1:13" ht="26.4" x14ac:dyDescent="0.3">
      <c r="A60" s="109" t="s">
        <v>129</v>
      </c>
      <c r="B60" s="7" t="s">
        <v>128</v>
      </c>
      <c r="C60" s="52">
        <v>47190</v>
      </c>
      <c r="D60" s="52"/>
      <c r="E60" s="52">
        <f t="shared" ref="E60:E62" si="38">SUM(C60:D60)</f>
        <v>47190</v>
      </c>
      <c r="F60" s="147">
        <v>39245</v>
      </c>
      <c r="G60" s="147"/>
      <c r="H60" s="147">
        <v>-1046</v>
      </c>
      <c r="I60" s="147"/>
      <c r="J60" s="147"/>
      <c r="K60" s="147"/>
      <c r="L60" s="147"/>
      <c r="M60" s="52">
        <f>SUM(F60:L60)</f>
        <v>38199</v>
      </c>
    </row>
    <row r="61" spans="1:13" x14ac:dyDescent="0.3">
      <c r="A61" s="109" t="s">
        <v>68</v>
      </c>
      <c r="B61" s="4" t="s">
        <v>36</v>
      </c>
      <c r="C61" s="52">
        <v>2353974</v>
      </c>
      <c r="D61" s="52"/>
      <c r="E61" s="52">
        <f t="shared" si="38"/>
        <v>2353974</v>
      </c>
      <c r="F61" s="147">
        <f>'PH 2b'!D27+'SZEI 2c'!D27+'HBPMK 2d'!D27+'FMC 2e'!D27+'Óvoda 2f'!D27+'Bölcsőde 2g'!D27+'Gondozási 2h'!D27+'SZERI 2i'!C27</f>
        <v>2699561</v>
      </c>
      <c r="G61" s="147"/>
      <c r="H61" s="147">
        <v>36271</v>
      </c>
      <c r="I61" s="147"/>
      <c r="J61" s="147"/>
      <c r="K61" s="147"/>
      <c r="L61" s="147"/>
      <c r="M61" s="52">
        <f>SUM(F61:L61)</f>
        <v>2735832</v>
      </c>
    </row>
    <row r="62" spans="1:13" ht="15" thickBot="1" x14ac:dyDescent="0.35">
      <c r="A62" s="109" t="s">
        <v>144</v>
      </c>
      <c r="B62" s="4" t="s">
        <v>145</v>
      </c>
      <c r="C62" s="52">
        <v>837</v>
      </c>
      <c r="D62" s="52"/>
      <c r="E62" s="52">
        <f t="shared" si="38"/>
        <v>837</v>
      </c>
      <c r="F62" s="147">
        <v>279</v>
      </c>
      <c r="G62" s="147"/>
      <c r="H62" s="147">
        <v>488</v>
      </c>
      <c r="I62" s="147"/>
      <c r="J62" s="147"/>
      <c r="K62" s="147"/>
      <c r="L62" s="147"/>
      <c r="M62" s="52">
        <f>SUM(F62:L62)</f>
        <v>767</v>
      </c>
    </row>
    <row r="63" spans="1:13" ht="15" hidden="1" thickBot="1" x14ac:dyDescent="0.35">
      <c r="A63" s="113" t="s">
        <v>70</v>
      </c>
      <c r="B63" s="8" t="s">
        <v>69</v>
      </c>
      <c r="C63" s="52">
        <v>0</v>
      </c>
      <c r="D63" s="52"/>
      <c r="E63" s="52"/>
      <c r="F63" s="147">
        <v>0</v>
      </c>
      <c r="G63" s="147">
        <v>0</v>
      </c>
      <c r="H63" s="147"/>
      <c r="I63" s="147"/>
      <c r="J63" s="147"/>
      <c r="K63" s="147"/>
      <c r="L63" s="147"/>
      <c r="M63" s="52"/>
    </row>
    <row r="64" spans="1:13" ht="15" thickBot="1" x14ac:dyDescent="0.35">
      <c r="A64" s="125"/>
      <c r="B64" s="20" t="s">
        <v>39</v>
      </c>
      <c r="C64" s="61">
        <v>-1595675</v>
      </c>
      <c r="D64" s="61">
        <f t="shared" ref="D64:M64" si="39">D47-D57</f>
        <v>0</v>
      </c>
      <c r="E64" s="61">
        <f t="shared" si="39"/>
        <v>-1595675</v>
      </c>
      <c r="F64" s="61">
        <f t="shared" si="39"/>
        <v>-1594949</v>
      </c>
      <c r="G64" s="61">
        <f t="shared" si="39"/>
        <v>0</v>
      </c>
      <c r="H64" s="61">
        <f t="shared" si="39"/>
        <v>543627</v>
      </c>
      <c r="I64" s="61">
        <f t="shared" si="39"/>
        <v>0</v>
      </c>
      <c r="J64" s="61">
        <f t="shared" si="39"/>
        <v>0</v>
      </c>
      <c r="K64" s="61">
        <f t="shared" si="39"/>
        <v>0</v>
      </c>
      <c r="L64" s="61">
        <f t="shared" si="39"/>
        <v>0</v>
      </c>
      <c r="M64" s="61">
        <f t="shared" si="39"/>
        <v>-1051322</v>
      </c>
    </row>
    <row r="65" spans="1:13" ht="15" thickBot="1" x14ac:dyDescent="0.35">
      <c r="A65" s="126"/>
      <c r="B65" s="41" t="s">
        <v>40</v>
      </c>
      <c r="C65" s="40">
        <v>6807235</v>
      </c>
      <c r="D65" s="40">
        <f t="shared" ref="D65:M65" si="40">D3+D47</f>
        <v>0</v>
      </c>
      <c r="E65" s="40">
        <f t="shared" si="40"/>
        <v>6807235</v>
      </c>
      <c r="F65" s="40">
        <f t="shared" si="40"/>
        <v>7779511</v>
      </c>
      <c r="G65" s="40">
        <f t="shared" si="40"/>
        <v>0</v>
      </c>
      <c r="H65" s="40">
        <f t="shared" si="40"/>
        <v>1669321</v>
      </c>
      <c r="I65" s="40">
        <f t="shared" si="40"/>
        <v>0</v>
      </c>
      <c r="J65" s="40">
        <f t="shared" si="40"/>
        <v>0</v>
      </c>
      <c r="K65" s="40">
        <f t="shared" si="40"/>
        <v>0</v>
      </c>
      <c r="L65" s="40">
        <f t="shared" si="40"/>
        <v>0</v>
      </c>
      <c r="M65" s="40">
        <f t="shared" si="40"/>
        <v>9448832</v>
      </c>
    </row>
    <row r="66" spans="1:13" ht="15" thickBot="1" x14ac:dyDescent="0.35">
      <c r="A66" s="123"/>
      <c r="B66" s="12" t="s">
        <v>107</v>
      </c>
      <c r="C66" s="13">
        <v>4976821</v>
      </c>
      <c r="D66" s="13">
        <f t="shared" ref="D66:M66" si="41">D6+D8+D15+D17</f>
        <v>0</v>
      </c>
      <c r="E66" s="13">
        <f t="shared" si="41"/>
        <v>4976821</v>
      </c>
      <c r="F66" s="13">
        <f t="shared" si="41"/>
        <v>5528898</v>
      </c>
      <c r="G66" s="13">
        <f t="shared" si="41"/>
        <v>0</v>
      </c>
      <c r="H66" s="13">
        <f t="shared" si="41"/>
        <v>982428</v>
      </c>
      <c r="I66" s="13">
        <f t="shared" si="41"/>
        <v>0</v>
      </c>
      <c r="J66" s="13">
        <f t="shared" si="41"/>
        <v>0</v>
      </c>
      <c r="K66" s="13">
        <f t="shared" si="41"/>
        <v>0</v>
      </c>
      <c r="L66" s="13">
        <f t="shared" si="41"/>
        <v>0</v>
      </c>
      <c r="M66" s="13">
        <f t="shared" si="41"/>
        <v>6511326</v>
      </c>
    </row>
    <row r="67" spans="1:13" ht="15" thickBot="1" x14ac:dyDescent="0.35">
      <c r="A67" s="123"/>
      <c r="B67" s="12" t="s">
        <v>108</v>
      </c>
      <c r="C67" s="13">
        <v>1024088</v>
      </c>
      <c r="D67" s="13">
        <f t="shared" ref="D67:M67" si="42">D7+D16+D18</f>
        <v>0</v>
      </c>
      <c r="E67" s="13">
        <f t="shared" si="42"/>
        <v>1024088</v>
      </c>
      <c r="F67" s="13">
        <f t="shared" si="42"/>
        <v>1106477</v>
      </c>
      <c r="G67" s="13">
        <f t="shared" si="42"/>
        <v>0</v>
      </c>
      <c r="H67" s="13">
        <f t="shared" si="42"/>
        <v>107553</v>
      </c>
      <c r="I67" s="13">
        <f t="shared" si="42"/>
        <v>0</v>
      </c>
      <c r="J67" s="13">
        <f t="shared" si="42"/>
        <v>0</v>
      </c>
      <c r="K67" s="13">
        <f t="shared" si="42"/>
        <v>0</v>
      </c>
      <c r="L67" s="13">
        <f t="shared" si="42"/>
        <v>0</v>
      </c>
      <c r="M67" s="13">
        <f t="shared" si="42"/>
        <v>1214030</v>
      </c>
    </row>
    <row r="68" spans="1:13" ht="15" thickBot="1" x14ac:dyDescent="0.35">
      <c r="A68" s="123"/>
      <c r="B68" s="12" t="s">
        <v>111</v>
      </c>
      <c r="C68" s="13">
        <v>806326</v>
      </c>
      <c r="D68" s="13">
        <f t="shared" ref="D68:M68" si="43">D47</f>
        <v>0</v>
      </c>
      <c r="E68" s="13">
        <f t="shared" si="43"/>
        <v>806326</v>
      </c>
      <c r="F68" s="13">
        <f t="shared" si="43"/>
        <v>1144136</v>
      </c>
      <c r="G68" s="13">
        <f t="shared" si="43"/>
        <v>0</v>
      </c>
      <c r="H68" s="13">
        <f t="shared" si="43"/>
        <v>579340</v>
      </c>
      <c r="I68" s="13">
        <f t="shared" si="43"/>
        <v>0</v>
      </c>
      <c r="J68" s="13">
        <f t="shared" si="43"/>
        <v>0</v>
      </c>
      <c r="K68" s="13">
        <f t="shared" si="43"/>
        <v>0</v>
      </c>
      <c r="L68" s="13">
        <f t="shared" si="43"/>
        <v>0</v>
      </c>
      <c r="M68" s="13">
        <f t="shared" si="43"/>
        <v>1723476</v>
      </c>
    </row>
    <row r="69" spans="1:13" ht="15" thickBot="1" x14ac:dyDescent="0.35">
      <c r="A69" s="127"/>
      <c r="B69" s="42" t="s">
        <v>41</v>
      </c>
      <c r="C69" s="43">
        <v>6807234.9983299999</v>
      </c>
      <c r="D69" s="43">
        <f t="shared" ref="D69:M69" si="44">D19+D57</f>
        <v>1303724</v>
      </c>
      <c r="E69" s="43">
        <f t="shared" si="44"/>
        <v>6807235</v>
      </c>
      <c r="F69" s="43">
        <f t="shared" si="44"/>
        <v>5957835</v>
      </c>
      <c r="G69" s="43">
        <f t="shared" si="44"/>
        <v>1821676</v>
      </c>
      <c r="H69" s="43">
        <f t="shared" si="44"/>
        <v>1669321</v>
      </c>
      <c r="I69" s="43">
        <f t="shared" si="44"/>
        <v>0</v>
      </c>
      <c r="J69" s="43">
        <f t="shared" si="44"/>
        <v>0</v>
      </c>
      <c r="K69" s="43">
        <f t="shared" si="44"/>
        <v>0</v>
      </c>
      <c r="L69" s="43">
        <f t="shared" si="44"/>
        <v>0</v>
      </c>
      <c r="M69" s="43">
        <f t="shared" si="44"/>
        <v>9448832</v>
      </c>
    </row>
    <row r="70" spans="1:13" ht="15" thickBot="1" x14ac:dyDescent="0.35">
      <c r="A70" s="128"/>
      <c r="B70" s="18" t="s">
        <v>109</v>
      </c>
      <c r="C70" s="24">
        <v>2576234</v>
      </c>
      <c r="D70" s="24">
        <f t="shared" ref="D70:M70" si="45">D20+D21+D22+D23+D24-D28</f>
        <v>188724</v>
      </c>
      <c r="E70" s="24">
        <f t="shared" si="45"/>
        <v>2576234</v>
      </c>
      <c r="F70" s="24">
        <f t="shared" si="45"/>
        <v>2818750</v>
      </c>
      <c r="G70" s="24">
        <f t="shared" si="45"/>
        <v>192224</v>
      </c>
      <c r="H70" s="24">
        <f t="shared" si="45"/>
        <v>1505906</v>
      </c>
      <c r="I70" s="24">
        <f t="shared" si="45"/>
        <v>0</v>
      </c>
      <c r="J70" s="24">
        <f t="shared" si="45"/>
        <v>0</v>
      </c>
      <c r="K70" s="24">
        <f t="shared" si="45"/>
        <v>0</v>
      </c>
      <c r="L70" s="24">
        <f t="shared" si="45"/>
        <v>0</v>
      </c>
      <c r="M70" s="24">
        <f t="shared" si="45"/>
        <v>4516880</v>
      </c>
    </row>
    <row r="71" spans="1:13" ht="15" thickBot="1" x14ac:dyDescent="0.35">
      <c r="A71" s="128"/>
      <c r="B71" s="18" t="s">
        <v>108</v>
      </c>
      <c r="C71" s="24">
        <v>1828999.9983300003</v>
      </c>
      <c r="D71" s="24">
        <f t="shared" ref="D71:M71" si="46">D28+D29+D37+D42</f>
        <v>1115000</v>
      </c>
      <c r="E71" s="24">
        <f t="shared" si="46"/>
        <v>1829000</v>
      </c>
      <c r="F71" s="24">
        <f t="shared" si="46"/>
        <v>400000</v>
      </c>
      <c r="G71" s="24">
        <f t="shared" si="46"/>
        <v>1629452</v>
      </c>
      <c r="H71" s="24">
        <f t="shared" si="46"/>
        <v>127702</v>
      </c>
      <c r="I71" s="24">
        <f t="shared" si="46"/>
        <v>0</v>
      </c>
      <c r="J71" s="24">
        <f t="shared" si="46"/>
        <v>0</v>
      </c>
      <c r="K71" s="24">
        <f t="shared" si="46"/>
        <v>0</v>
      </c>
      <c r="L71" s="24">
        <f t="shared" si="46"/>
        <v>0</v>
      </c>
      <c r="M71" s="24">
        <f t="shared" si="46"/>
        <v>2157154</v>
      </c>
    </row>
    <row r="72" spans="1:13" ht="15" thickBot="1" x14ac:dyDescent="0.35">
      <c r="A72" s="128"/>
      <c r="B72" s="45" t="s">
        <v>111</v>
      </c>
      <c r="C72" s="24">
        <v>2402001</v>
      </c>
      <c r="D72" s="24">
        <f t="shared" ref="D72:E72" si="47">D57</f>
        <v>0</v>
      </c>
      <c r="E72" s="24">
        <f t="shared" si="47"/>
        <v>2402001</v>
      </c>
      <c r="F72" s="24">
        <f>F57</f>
        <v>2739085</v>
      </c>
      <c r="G72" s="24">
        <f>G57</f>
        <v>0</v>
      </c>
      <c r="H72" s="24">
        <f t="shared" ref="H72:L72" si="48">H57</f>
        <v>35713</v>
      </c>
      <c r="I72" s="24">
        <f t="shared" si="48"/>
        <v>0</v>
      </c>
      <c r="J72" s="24">
        <f t="shared" si="48"/>
        <v>0</v>
      </c>
      <c r="K72" s="24">
        <f t="shared" si="48"/>
        <v>0</v>
      </c>
      <c r="L72" s="24">
        <f t="shared" si="48"/>
        <v>0</v>
      </c>
      <c r="M72" s="24">
        <f t="shared" ref="M72" si="49">M57</f>
        <v>2774798</v>
      </c>
    </row>
    <row r="73" spans="1:13" ht="15" thickBot="1" x14ac:dyDescent="0.35">
      <c r="A73" s="129"/>
      <c r="B73" s="21" t="s">
        <v>37</v>
      </c>
      <c r="C73" s="22">
        <v>1.6700001433491707E-3</v>
      </c>
      <c r="D73" s="22">
        <f t="shared" ref="D73:E73" si="50">D65-D69</f>
        <v>-1303724</v>
      </c>
      <c r="E73" s="22">
        <f t="shared" si="50"/>
        <v>0</v>
      </c>
      <c r="F73" s="22">
        <f t="shared" ref="F73:G76" si="51">F65-F69</f>
        <v>1821676</v>
      </c>
      <c r="G73" s="22">
        <f t="shared" si="51"/>
        <v>-1821676</v>
      </c>
      <c r="H73" s="22">
        <f t="shared" ref="H73:L73" si="52">H65-H69</f>
        <v>0</v>
      </c>
      <c r="I73" s="22">
        <f t="shared" si="52"/>
        <v>0</v>
      </c>
      <c r="J73" s="22">
        <f t="shared" si="52"/>
        <v>0</v>
      </c>
      <c r="K73" s="22">
        <f t="shared" si="52"/>
        <v>0</v>
      </c>
      <c r="L73" s="22">
        <f t="shared" si="52"/>
        <v>0</v>
      </c>
      <c r="M73" s="22">
        <f t="shared" ref="M73" si="53">M65-M69</f>
        <v>0</v>
      </c>
    </row>
    <row r="74" spans="1:13" ht="15" thickBot="1" x14ac:dyDescent="0.35">
      <c r="A74" s="130"/>
      <c r="B74" s="44" t="s">
        <v>107</v>
      </c>
      <c r="C74" s="30">
        <v>2400587</v>
      </c>
      <c r="D74" s="30">
        <f t="shared" ref="D74:E74" si="54">D66-D70</f>
        <v>-188724</v>
      </c>
      <c r="E74" s="30">
        <f t="shared" si="54"/>
        <v>2400587</v>
      </c>
      <c r="F74" s="30">
        <f t="shared" si="51"/>
        <v>2710148</v>
      </c>
      <c r="G74" s="30">
        <f t="shared" si="51"/>
        <v>-192224</v>
      </c>
      <c r="H74" s="30">
        <f t="shared" ref="H74:L74" si="55">H66-H70</f>
        <v>-523478</v>
      </c>
      <c r="I74" s="30">
        <f t="shared" si="55"/>
        <v>0</v>
      </c>
      <c r="J74" s="30">
        <f t="shared" si="55"/>
        <v>0</v>
      </c>
      <c r="K74" s="30">
        <f t="shared" si="55"/>
        <v>0</v>
      </c>
      <c r="L74" s="30">
        <f t="shared" si="55"/>
        <v>0</v>
      </c>
      <c r="M74" s="30">
        <f t="shared" ref="M74" si="56">M66-M70</f>
        <v>1994446</v>
      </c>
    </row>
    <row r="75" spans="1:13" ht="15" thickBot="1" x14ac:dyDescent="0.35">
      <c r="A75" s="131"/>
      <c r="B75" s="44" t="s">
        <v>110</v>
      </c>
      <c r="C75" s="30">
        <v>-804911.99833000032</v>
      </c>
      <c r="D75" s="30">
        <f t="shared" ref="D75:E75" si="57">D67-D71</f>
        <v>-1115000</v>
      </c>
      <c r="E75" s="30">
        <f t="shared" si="57"/>
        <v>-804912</v>
      </c>
      <c r="F75" s="30">
        <f t="shared" si="51"/>
        <v>706477</v>
      </c>
      <c r="G75" s="30">
        <f t="shared" si="51"/>
        <v>-1629452</v>
      </c>
      <c r="H75" s="30">
        <f t="shared" ref="H75:L75" si="58">H67-H71</f>
        <v>-20149</v>
      </c>
      <c r="I75" s="30">
        <f t="shared" si="58"/>
        <v>0</v>
      </c>
      <c r="J75" s="30">
        <f t="shared" si="58"/>
        <v>0</v>
      </c>
      <c r="K75" s="30">
        <f t="shared" si="58"/>
        <v>0</v>
      </c>
      <c r="L75" s="30">
        <f t="shared" si="58"/>
        <v>0</v>
      </c>
      <c r="M75" s="30">
        <f t="shared" ref="M75" si="59">M67-M71</f>
        <v>-943124</v>
      </c>
    </row>
    <row r="76" spans="1:13" ht="15" thickBot="1" x14ac:dyDescent="0.35">
      <c r="A76" s="131"/>
      <c r="B76" s="44" t="s">
        <v>111</v>
      </c>
      <c r="C76" s="174">
        <v>-1595675</v>
      </c>
      <c r="D76" s="174">
        <f t="shared" ref="D76:E76" si="60">D68-D72</f>
        <v>0</v>
      </c>
      <c r="E76" s="174">
        <f t="shared" si="60"/>
        <v>-1595675</v>
      </c>
      <c r="F76" s="174">
        <f t="shared" si="51"/>
        <v>-1594949</v>
      </c>
      <c r="G76" s="174">
        <f t="shared" si="51"/>
        <v>0</v>
      </c>
      <c r="H76" s="174">
        <f t="shared" ref="H76:L76" si="61">H68-H72</f>
        <v>543627</v>
      </c>
      <c r="I76" s="174">
        <f t="shared" si="61"/>
        <v>0</v>
      </c>
      <c r="J76" s="174">
        <f t="shared" si="61"/>
        <v>0</v>
      </c>
      <c r="K76" s="174">
        <f t="shared" si="61"/>
        <v>0</v>
      </c>
      <c r="L76" s="174">
        <f t="shared" si="61"/>
        <v>0</v>
      </c>
      <c r="M76" s="174">
        <f t="shared" ref="M76" si="62">M68-M72</f>
        <v>-1051322</v>
      </c>
    </row>
    <row r="77" spans="1:13" x14ac:dyDescent="0.3"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</row>
    <row r="78" spans="1:13" x14ac:dyDescent="0.3"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</row>
    <row r="79" spans="1:13" x14ac:dyDescent="0.3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3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3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3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3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3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3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3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3">
      <c r="A87" s="1"/>
      <c r="B87" s="1"/>
    </row>
    <row r="88" spans="1:13" x14ac:dyDescent="0.3">
      <c r="A88" s="1"/>
      <c r="B88" s="1"/>
    </row>
    <row r="89" spans="1:13" x14ac:dyDescent="0.3">
      <c r="A89" s="1"/>
      <c r="B89" s="1"/>
    </row>
    <row r="90" spans="1:13" x14ac:dyDescent="0.3">
      <c r="A90" s="1"/>
      <c r="B90" s="1"/>
    </row>
    <row r="91" spans="1:13" x14ac:dyDescent="0.3">
      <c r="A91" s="1"/>
      <c r="B91" s="1"/>
    </row>
    <row r="92" spans="1:13" x14ac:dyDescent="0.3">
      <c r="A92" s="1"/>
      <c r="B92" s="1"/>
    </row>
    <row r="93" spans="1:13" x14ac:dyDescent="0.3">
      <c r="A93" s="1"/>
      <c r="B93" s="1"/>
    </row>
    <row r="94" spans="1:13" x14ac:dyDescent="0.3">
      <c r="A94" s="1"/>
      <c r="B94" s="1"/>
    </row>
    <row r="95" spans="1:13" x14ac:dyDescent="0.3">
      <c r="A95" s="1"/>
      <c r="B95" s="1"/>
    </row>
    <row r="96" spans="1:13" x14ac:dyDescent="0.3">
      <c r="A96" s="1"/>
      <c r="B96" s="1"/>
    </row>
    <row r="97" spans="1:2" x14ac:dyDescent="0.3">
      <c r="A97" s="1"/>
      <c r="B97" s="1"/>
    </row>
    <row r="98" spans="1:2" x14ac:dyDescent="0.3">
      <c r="A98" s="1"/>
      <c r="B98" s="1"/>
    </row>
    <row r="99" spans="1:2" x14ac:dyDescent="0.3">
      <c r="A99" s="1"/>
      <c r="B99" s="1"/>
    </row>
    <row r="100" spans="1:2" x14ac:dyDescent="0.3">
      <c r="A100" s="1"/>
      <c r="B100" s="1"/>
    </row>
    <row r="101" spans="1:2" x14ac:dyDescent="0.3">
      <c r="A101" s="1"/>
      <c r="B101" s="1"/>
    </row>
    <row r="102" spans="1:2" x14ac:dyDescent="0.3">
      <c r="A102" s="1"/>
      <c r="B102" s="1"/>
    </row>
    <row r="103" spans="1:2" x14ac:dyDescent="0.3">
      <c r="A103" s="1"/>
      <c r="B103" s="1"/>
    </row>
    <row r="104" spans="1:2" x14ac:dyDescent="0.3">
      <c r="A104" s="1"/>
      <c r="B104" s="1"/>
    </row>
    <row r="105" spans="1:2" x14ac:dyDescent="0.3">
      <c r="A105" s="1"/>
      <c r="B105" s="1"/>
    </row>
    <row r="106" spans="1:2" x14ac:dyDescent="0.3">
      <c r="A106" s="1"/>
      <c r="B106" s="1"/>
    </row>
  </sheetData>
  <mergeCells count="4">
    <mergeCell ref="C1:E1"/>
    <mergeCell ref="F1:M1"/>
    <mergeCell ref="A1:A2"/>
    <mergeCell ref="B1:B2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95" fitToHeight="2" orientation="landscape" r:id="rId1"/>
  <headerFooter>
    <oddHeader>&amp;C&amp;"Times New Roman,Félkövér"&amp;10Szentendre Város Önkormányzat összevont bevételei és kiadásai mérlegszerűen 
2019. év&amp;R&amp;"Times New Roman,Normál"&amp;10 2. sz. melléklet
EFt</oddHeader>
    <oddFooter>&amp;R&amp;D</oddFooter>
  </headerFooter>
  <rowBreaks count="1" manualBreakCount="1">
    <brk id="4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4"/>
  <sheetViews>
    <sheetView view="pageBreakPreview" zoomScaleNormal="100" zoomScaleSheetLayoutView="100" workbookViewId="0">
      <pane xSplit="9" ySplit="3" topLeftCell="J31" activePane="bottomRight" state="frozen"/>
      <selection activeCell="B8" sqref="B8"/>
      <selection pane="topRight" activeCell="B8" sqref="B8"/>
      <selection pane="bottomLeft" activeCell="B8" sqref="B8"/>
      <selection pane="bottomRight" activeCell="D27" sqref="D27"/>
    </sheetView>
  </sheetViews>
  <sheetFormatPr defaultColWidth="9.33203125" defaultRowHeight="14.4" x14ac:dyDescent="0.3"/>
  <cols>
    <col min="1" max="1" width="5.88671875" style="63" bestFit="1" customWidth="1"/>
    <col min="2" max="2" width="63.88671875" style="63" bestFit="1" customWidth="1"/>
    <col min="3" max="5" width="11.33203125" style="62" customWidth="1"/>
    <col min="6" max="8" width="11.33203125" style="62" hidden="1" customWidth="1"/>
    <col min="9" max="9" width="11.44140625" style="62" customWidth="1"/>
    <col min="10" max="16384" width="9.33203125" style="63"/>
  </cols>
  <sheetData>
    <row r="1" spans="1:9" ht="29.25" customHeight="1" thickBot="1" x14ac:dyDescent="0.35">
      <c r="A1" s="247"/>
      <c r="B1" s="254" t="s">
        <v>103</v>
      </c>
      <c r="C1" s="107" t="s">
        <v>153</v>
      </c>
      <c r="D1" s="256" t="s">
        <v>155</v>
      </c>
      <c r="E1" s="257"/>
      <c r="F1" s="257"/>
      <c r="G1" s="257"/>
      <c r="H1" s="258"/>
      <c r="I1" s="66" t="s">
        <v>155</v>
      </c>
    </row>
    <row r="2" spans="1:9" ht="29.25" customHeight="1" thickBot="1" x14ac:dyDescent="0.35">
      <c r="A2" s="248"/>
      <c r="B2" s="255"/>
      <c r="C2" s="66" t="s">
        <v>8</v>
      </c>
      <c r="D2" s="66" t="s">
        <v>8</v>
      </c>
      <c r="E2" s="66" t="s">
        <v>161</v>
      </c>
      <c r="F2" s="66"/>
      <c r="G2" s="66"/>
      <c r="H2" s="66"/>
      <c r="I2" s="66" t="s">
        <v>157</v>
      </c>
    </row>
    <row r="3" spans="1:9" ht="13.8" thickBot="1" x14ac:dyDescent="0.35">
      <c r="A3" s="108" t="s">
        <v>0</v>
      </c>
      <c r="B3" s="38" t="s">
        <v>71</v>
      </c>
      <c r="C3" s="40">
        <v>15418</v>
      </c>
      <c r="D3" s="40">
        <f>D6+D7+D8+D9+D10+D11+D12</f>
        <v>8530</v>
      </c>
      <c r="E3" s="40">
        <f t="shared" ref="E3:H3" si="0">E6+E7+E8+E9+E10+E11+E12</f>
        <v>5794</v>
      </c>
      <c r="F3" s="40">
        <f t="shared" si="0"/>
        <v>0</v>
      </c>
      <c r="G3" s="40">
        <f t="shared" si="0"/>
        <v>0</v>
      </c>
      <c r="H3" s="40">
        <f t="shared" si="0"/>
        <v>0</v>
      </c>
      <c r="I3" s="40">
        <f>I6+I7+I8+I9+I10+I11+I12</f>
        <v>14324</v>
      </c>
    </row>
    <row r="4" spans="1:9" ht="15.75" customHeight="1" thickBot="1" x14ac:dyDescent="0.35">
      <c r="A4" s="109" t="s">
        <v>72</v>
      </c>
      <c r="B4" s="7" t="s">
        <v>12</v>
      </c>
      <c r="C4" s="48">
        <v>0</v>
      </c>
      <c r="D4" s="48">
        <v>0</v>
      </c>
      <c r="E4" s="48"/>
      <c r="F4" s="48"/>
      <c r="G4" s="48"/>
      <c r="H4" s="48"/>
      <c r="I4" s="48">
        <f>SUM(D4:H4)</f>
        <v>0</v>
      </c>
    </row>
    <row r="5" spans="1:9" ht="13.2" x14ac:dyDescent="0.3">
      <c r="A5" s="109" t="s">
        <v>124</v>
      </c>
      <c r="B5" s="7" t="s">
        <v>152</v>
      </c>
      <c r="C5" s="52">
        <v>6859</v>
      </c>
      <c r="D5" s="52">
        <v>0</v>
      </c>
      <c r="E5" s="52">
        <v>5794</v>
      </c>
      <c r="F5" s="52"/>
      <c r="G5" s="52"/>
      <c r="H5" s="52"/>
      <c r="I5" s="48">
        <f>SUM(D5:H5)</f>
        <v>5794</v>
      </c>
    </row>
    <row r="6" spans="1:9" ht="15.75" customHeight="1" x14ac:dyDescent="0.3">
      <c r="A6" s="110" t="s">
        <v>73</v>
      </c>
      <c r="B6" s="6" t="s">
        <v>13</v>
      </c>
      <c r="C6" s="10">
        <v>6859</v>
      </c>
      <c r="D6" s="10">
        <f>D4+D5</f>
        <v>0</v>
      </c>
      <c r="E6" s="10">
        <f t="shared" ref="E6:H6" si="1">E4+E5</f>
        <v>5794</v>
      </c>
      <c r="F6" s="10">
        <f t="shared" si="1"/>
        <v>0</v>
      </c>
      <c r="G6" s="10">
        <f t="shared" si="1"/>
        <v>0</v>
      </c>
      <c r="H6" s="10">
        <f t="shared" si="1"/>
        <v>0</v>
      </c>
      <c r="I6" s="10">
        <f>SUM(D6:H6)</f>
        <v>5794</v>
      </c>
    </row>
    <row r="7" spans="1:9" ht="15.75" customHeight="1" x14ac:dyDescent="0.3">
      <c r="A7" s="110" t="s">
        <v>74</v>
      </c>
      <c r="B7" s="6" t="s">
        <v>14</v>
      </c>
      <c r="C7" s="10">
        <v>0</v>
      </c>
      <c r="D7" s="10">
        <v>0</v>
      </c>
      <c r="E7" s="10"/>
      <c r="F7" s="10"/>
      <c r="G7" s="10"/>
      <c r="H7" s="10"/>
      <c r="I7" s="10">
        <f t="shared" ref="I7:I12" si="2">SUM(D7:H7)</f>
        <v>0</v>
      </c>
    </row>
    <row r="8" spans="1:9" ht="15.75" customHeight="1" x14ac:dyDescent="0.3">
      <c r="A8" s="110" t="s">
        <v>75</v>
      </c>
      <c r="B8" s="6" t="s">
        <v>4</v>
      </c>
      <c r="C8" s="10">
        <v>0</v>
      </c>
      <c r="D8" s="10">
        <v>0</v>
      </c>
      <c r="E8" s="10"/>
      <c r="F8" s="10"/>
      <c r="G8" s="10"/>
      <c r="H8" s="10"/>
      <c r="I8" s="10">
        <f t="shared" si="2"/>
        <v>0</v>
      </c>
    </row>
    <row r="9" spans="1:9" ht="15.75" customHeight="1" x14ac:dyDescent="0.3">
      <c r="A9" s="110" t="s">
        <v>81</v>
      </c>
      <c r="B9" s="6" t="s">
        <v>16</v>
      </c>
      <c r="C9" s="10">
        <v>8559</v>
      </c>
      <c r="D9" s="10">
        <v>8530</v>
      </c>
      <c r="E9" s="10"/>
      <c r="F9" s="10"/>
      <c r="G9" s="10"/>
      <c r="H9" s="10"/>
      <c r="I9" s="10">
        <f t="shared" si="2"/>
        <v>8530</v>
      </c>
    </row>
    <row r="10" spans="1:9" ht="15.75" customHeight="1" x14ac:dyDescent="0.3">
      <c r="A10" s="110" t="s">
        <v>82</v>
      </c>
      <c r="B10" s="6" t="s">
        <v>17</v>
      </c>
      <c r="C10" s="10">
        <v>0</v>
      </c>
      <c r="D10" s="10">
        <v>0</v>
      </c>
      <c r="E10" s="10"/>
      <c r="F10" s="10"/>
      <c r="G10" s="10"/>
      <c r="H10" s="10"/>
      <c r="I10" s="10">
        <f t="shared" si="2"/>
        <v>0</v>
      </c>
    </row>
    <row r="11" spans="1:9" ht="15.75" customHeight="1" x14ac:dyDescent="0.3">
      <c r="A11" s="116" t="s">
        <v>83</v>
      </c>
      <c r="B11" s="5" t="s">
        <v>5</v>
      </c>
      <c r="C11" s="10">
        <v>0</v>
      </c>
      <c r="D11" s="180">
        <v>0</v>
      </c>
      <c r="E11" s="180"/>
      <c r="F11" s="180"/>
      <c r="G11" s="180"/>
      <c r="H11" s="180"/>
      <c r="I11" s="10">
        <f t="shared" si="2"/>
        <v>0</v>
      </c>
    </row>
    <row r="12" spans="1:9" ht="15.75" customHeight="1" thickBot="1" x14ac:dyDescent="0.35">
      <c r="A12" s="115" t="s">
        <v>84</v>
      </c>
      <c r="B12" s="16" t="s">
        <v>7</v>
      </c>
      <c r="C12" s="51">
        <v>0</v>
      </c>
      <c r="D12" s="51">
        <v>0</v>
      </c>
      <c r="E12" s="51"/>
      <c r="F12" s="51"/>
      <c r="G12" s="51"/>
      <c r="H12" s="51"/>
      <c r="I12" s="10">
        <f t="shared" si="2"/>
        <v>0</v>
      </c>
    </row>
    <row r="13" spans="1:9" ht="15.75" customHeight="1" thickBot="1" x14ac:dyDescent="0.35">
      <c r="A13" s="117" t="s">
        <v>6</v>
      </c>
      <c r="B13" s="31" t="s">
        <v>57</v>
      </c>
      <c r="C13" s="32">
        <v>806422</v>
      </c>
      <c r="D13" s="32">
        <f>D14+D15+D16+D17+D18+D19+D20+D21</f>
        <v>852929</v>
      </c>
      <c r="E13" s="32">
        <f t="shared" ref="E13:H13" si="3">E14+E15+E16+E17+E18+E19+E20+E21</f>
        <v>16432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>I14+I15+I16+I17+I18+I19+I20+I21</f>
        <v>869361</v>
      </c>
    </row>
    <row r="14" spans="1:9" ht="15.75" customHeight="1" x14ac:dyDescent="0.3">
      <c r="A14" s="110" t="s">
        <v>42</v>
      </c>
      <c r="B14" s="6" t="s">
        <v>1</v>
      </c>
      <c r="C14" s="10">
        <v>558475</v>
      </c>
      <c r="D14" s="10">
        <v>626378</v>
      </c>
      <c r="E14" s="10">
        <v>4307</v>
      </c>
      <c r="F14" s="10"/>
      <c r="G14" s="10"/>
      <c r="H14" s="10"/>
      <c r="I14" s="10">
        <f>SUM(D14:H14)</f>
        <v>630685</v>
      </c>
    </row>
    <row r="15" spans="1:9" ht="15.75" customHeight="1" x14ac:dyDescent="0.3">
      <c r="A15" s="110" t="s">
        <v>45</v>
      </c>
      <c r="B15" s="6" t="s">
        <v>2</v>
      </c>
      <c r="C15" s="10">
        <v>109658</v>
      </c>
      <c r="D15" s="10">
        <v>110154</v>
      </c>
      <c r="E15" s="10">
        <v>882</v>
      </c>
      <c r="F15" s="10"/>
      <c r="G15" s="10"/>
      <c r="H15" s="10"/>
      <c r="I15" s="10">
        <f t="shared" ref="I15:I21" si="4">SUM(D15:H15)</f>
        <v>111036</v>
      </c>
    </row>
    <row r="16" spans="1:9" ht="15.75" customHeight="1" x14ac:dyDescent="0.3">
      <c r="A16" s="110" t="s">
        <v>46</v>
      </c>
      <c r="B16" s="6" t="s">
        <v>3</v>
      </c>
      <c r="C16" s="10">
        <v>123489</v>
      </c>
      <c r="D16" s="10">
        <v>96597</v>
      </c>
      <c r="E16" s="10">
        <v>11243</v>
      </c>
      <c r="F16" s="10"/>
      <c r="G16" s="10"/>
      <c r="H16" s="10"/>
      <c r="I16" s="10">
        <f t="shared" si="4"/>
        <v>107840</v>
      </c>
    </row>
    <row r="17" spans="1:9" ht="15.75" customHeight="1" x14ac:dyDescent="0.3">
      <c r="A17" s="110" t="s">
        <v>52</v>
      </c>
      <c r="B17" s="6" t="s">
        <v>112</v>
      </c>
      <c r="C17" s="10">
        <v>0</v>
      </c>
      <c r="D17" s="10">
        <v>0</v>
      </c>
      <c r="E17" s="10"/>
      <c r="F17" s="10"/>
      <c r="G17" s="10"/>
      <c r="H17" s="10"/>
      <c r="I17" s="10">
        <f t="shared" si="4"/>
        <v>0</v>
      </c>
    </row>
    <row r="18" spans="1:9" ht="15.75" customHeight="1" x14ac:dyDescent="0.3">
      <c r="A18" s="110" t="s">
        <v>53</v>
      </c>
      <c r="B18" s="6" t="s">
        <v>113</v>
      </c>
      <c r="C18" s="10">
        <v>0</v>
      </c>
      <c r="D18" s="10">
        <v>0</v>
      </c>
      <c r="E18" s="10"/>
      <c r="F18" s="10"/>
      <c r="G18" s="10"/>
      <c r="H18" s="10"/>
      <c r="I18" s="10">
        <f t="shared" si="4"/>
        <v>0</v>
      </c>
    </row>
    <row r="19" spans="1:9" ht="15.75" customHeight="1" x14ac:dyDescent="0.3">
      <c r="A19" s="110" t="s">
        <v>54</v>
      </c>
      <c r="B19" s="6" t="s">
        <v>114</v>
      </c>
      <c r="C19" s="10">
        <v>14800</v>
      </c>
      <c r="D19" s="10">
        <v>19800</v>
      </c>
      <c r="E19" s="10"/>
      <c r="F19" s="10"/>
      <c r="G19" s="10"/>
      <c r="H19" s="10"/>
      <c r="I19" s="10">
        <f t="shared" si="4"/>
        <v>19800</v>
      </c>
    </row>
    <row r="20" spans="1:9" ht="15.75" customHeight="1" x14ac:dyDescent="0.3">
      <c r="A20" s="110" t="s">
        <v>55</v>
      </c>
      <c r="B20" s="6" t="s">
        <v>115</v>
      </c>
      <c r="C20" s="10">
        <v>0</v>
      </c>
      <c r="D20" s="10">
        <v>0</v>
      </c>
      <c r="E20" s="10"/>
      <c r="F20" s="10"/>
      <c r="G20" s="10"/>
      <c r="H20" s="10"/>
      <c r="I20" s="10">
        <f t="shared" si="4"/>
        <v>0</v>
      </c>
    </row>
    <row r="21" spans="1:9" ht="15.75" customHeight="1" x14ac:dyDescent="0.3">
      <c r="A21" s="110" t="s">
        <v>56</v>
      </c>
      <c r="B21" s="6" t="s">
        <v>120</v>
      </c>
      <c r="C21" s="10">
        <v>0</v>
      </c>
      <c r="D21" s="10">
        <v>0</v>
      </c>
      <c r="E21" s="10"/>
      <c r="F21" s="10"/>
      <c r="G21" s="10"/>
      <c r="H21" s="10"/>
      <c r="I21" s="10">
        <f t="shared" si="4"/>
        <v>0</v>
      </c>
    </row>
    <row r="22" spans="1:9" ht="15.75" customHeight="1" thickBot="1" x14ac:dyDescent="0.35">
      <c r="A22" s="120"/>
      <c r="B22" s="34" t="s">
        <v>25</v>
      </c>
      <c r="C22" s="35">
        <v>-791004</v>
      </c>
      <c r="D22" s="35">
        <f>D3-D13</f>
        <v>-844399</v>
      </c>
      <c r="E22" s="35">
        <f t="shared" ref="E22:H22" si="5">E3-E13</f>
        <v>-10638</v>
      </c>
      <c r="F22" s="35">
        <f t="shared" si="5"/>
        <v>0</v>
      </c>
      <c r="G22" s="35">
        <f t="shared" si="5"/>
        <v>0</v>
      </c>
      <c r="H22" s="35">
        <f t="shared" si="5"/>
        <v>0</v>
      </c>
      <c r="I22" s="35">
        <f>I3-I13</f>
        <v>-855037</v>
      </c>
    </row>
    <row r="23" spans="1:9" ht="15.75" customHeight="1" thickBot="1" x14ac:dyDescent="0.35">
      <c r="A23" s="121"/>
      <c r="B23" s="36" t="s">
        <v>26</v>
      </c>
      <c r="C23" s="37">
        <v>-776204</v>
      </c>
      <c r="D23" s="37">
        <f>D6+D8+D9+D11-D14-D15-D16-D17-D18</f>
        <v>-824599</v>
      </c>
      <c r="E23" s="37">
        <f t="shared" ref="E23:H23" si="6">E6+E8+E9+E11-E14-E15-E16-E17-E18</f>
        <v>-10638</v>
      </c>
      <c r="F23" s="37">
        <f t="shared" si="6"/>
        <v>0</v>
      </c>
      <c r="G23" s="37">
        <f t="shared" si="6"/>
        <v>0</v>
      </c>
      <c r="H23" s="37">
        <f t="shared" si="6"/>
        <v>0</v>
      </c>
      <c r="I23" s="37">
        <f>I6+I8+I9+I11-I14-I15-I16-I17-I18</f>
        <v>-835237</v>
      </c>
    </row>
    <row r="24" spans="1:9" ht="15.75" customHeight="1" thickBot="1" x14ac:dyDescent="0.35">
      <c r="A24" s="122"/>
      <c r="B24" s="33" t="s">
        <v>27</v>
      </c>
      <c r="C24" s="23">
        <v>-14800</v>
      </c>
      <c r="D24" s="23">
        <f>D7+D12+D10-D19-D20-D21</f>
        <v>-19800</v>
      </c>
      <c r="E24" s="23">
        <f t="shared" ref="E24:H24" si="7">E7+E12+E10-E19-E20-E21</f>
        <v>0</v>
      </c>
      <c r="F24" s="23">
        <f t="shared" si="7"/>
        <v>0</v>
      </c>
      <c r="G24" s="23">
        <f t="shared" si="7"/>
        <v>0</v>
      </c>
      <c r="H24" s="23">
        <f t="shared" si="7"/>
        <v>0</v>
      </c>
      <c r="I24" s="23">
        <f>I7+I10+I12-I19-I20-I21</f>
        <v>-19800</v>
      </c>
    </row>
    <row r="25" spans="1:9" ht="15.75" customHeight="1" thickBot="1" x14ac:dyDescent="0.35">
      <c r="A25" s="123" t="s">
        <v>99</v>
      </c>
      <c r="B25" s="12" t="s">
        <v>28</v>
      </c>
      <c r="C25" s="13">
        <v>791004</v>
      </c>
      <c r="D25" s="13">
        <f>D26</f>
        <v>844399</v>
      </c>
      <c r="E25" s="13">
        <f t="shared" ref="E25:H25" si="8">E26</f>
        <v>10638</v>
      </c>
      <c r="F25" s="13">
        <f t="shared" si="8"/>
        <v>0</v>
      </c>
      <c r="G25" s="13">
        <f t="shared" si="8"/>
        <v>0</v>
      </c>
      <c r="H25" s="13">
        <f t="shared" si="8"/>
        <v>0</v>
      </c>
      <c r="I25" s="13">
        <f t="shared" ref="I25" si="9">I26</f>
        <v>855037</v>
      </c>
    </row>
    <row r="26" spans="1:9" ht="15.75" customHeight="1" x14ac:dyDescent="0.3">
      <c r="A26" s="114" t="s">
        <v>87</v>
      </c>
      <c r="B26" s="4" t="s">
        <v>33</v>
      </c>
      <c r="C26" s="58">
        <v>791004</v>
      </c>
      <c r="D26" s="58">
        <f>D27+D28</f>
        <v>844399</v>
      </c>
      <c r="E26" s="58">
        <f t="shared" ref="E26:H26" si="10">E27+E28</f>
        <v>10638</v>
      </c>
      <c r="F26" s="58">
        <f t="shared" si="10"/>
        <v>0</v>
      </c>
      <c r="G26" s="58">
        <f t="shared" si="10"/>
        <v>0</v>
      </c>
      <c r="H26" s="58">
        <f t="shared" si="10"/>
        <v>0</v>
      </c>
      <c r="I26" s="58">
        <f>I27+I28</f>
        <v>855037</v>
      </c>
    </row>
    <row r="27" spans="1:9" ht="15.75" customHeight="1" x14ac:dyDescent="0.3">
      <c r="A27" s="109" t="s">
        <v>88</v>
      </c>
      <c r="B27" s="4" t="s">
        <v>89</v>
      </c>
      <c r="C27" s="52">
        <v>791004</v>
      </c>
      <c r="D27" s="241">
        <v>844399</v>
      </c>
      <c r="E27" s="52">
        <v>137</v>
      </c>
      <c r="F27" s="52"/>
      <c r="G27" s="52"/>
      <c r="H27" s="52"/>
      <c r="I27" s="58">
        <f>SUM(D27:H27)</f>
        <v>844536</v>
      </c>
    </row>
    <row r="28" spans="1:9" ht="15.75" customHeight="1" thickBot="1" x14ac:dyDescent="0.35">
      <c r="A28" s="113" t="s">
        <v>62</v>
      </c>
      <c r="B28" s="15" t="s">
        <v>162</v>
      </c>
      <c r="C28" s="239"/>
      <c r="D28" s="239">
        <v>0</v>
      </c>
      <c r="E28" s="239">
        <v>10501</v>
      </c>
      <c r="F28" s="239"/>
      <c r="G28" s="239"/>
      <c r="H28" s="239"/>
      <c r="I28" s="240">
        <f>SUM(D28:H28)</f>
        <v>10501</v>
      </c>
    </row>
    <row r="29" spans="1:9" ht="15.75" customHeight="1" thickBot="1" x14ac:dyDescent="0.35">
      <c r="A29" s="124" t="s">
        <v>100</v>
      </c>
      <c r="B29" s="18" t="s">
        <v>35</v>
      </c>
      <c r="C29" s="59">
        <v>0</v>
      </c>
      <c r="D29" s="59">
        <f>D30</f>
        <v>0</v>
      </c>
      <c r="E29" s="59">
        <f t="shared" ref="E29:H29" si="11">E30</f>
        <v>0</v>
      </c>
      <c r="F29" s="59">
        <f t="shared" si="11"/>
        <v>0</v>
      </c>
      <c r="G29" s="59">
        <f t="shared" si="11"/>
        <v>0</v>
      </c>
      <c r="H29" s="59">
        <f t="shared" si="11"/>
        <v>0</v>
      </c>
      <c r="I29" s="59">
        <f t="shared" ref="I29:I30" si="12">I30</f>
        <v>0</v>
      </c>
    </row>
    <row r="30" spans="1:9" ht="15.75" customHeight="1" x14ac:dyDescent="0.3">
      <c r="A30" s="114" t="s">
        <v>105</v>
      </c>
      <c r="B30" s="4" t="s">
        <v>106</v>
      </c>
      <c r="C30" s="60">
        <v>0</v>
      </c>
      <c r="D30" s="209">
        <f>D31</f>
        <v>0</v>
      </c>
      <c r="E30" s="209">
        <f t="shared" ref="E30:H30" si="13">E31</f>
        <v>0</v>
      </c>
      <c r="F30" s="209">
        <f t="shared" si="13"/>
        <v>0</v>
      </c>
      <c r="G30" s="209">
        <f t="shared" si="13"/>
        <v>0</v>
      </c>
      <c r="H30" s="209">
        <f t="shared" si="13"/>
        <v>0</v>
      </c>
      <c r="I30" s="58">
        <f t="shared" si="12"/>
        <v>0</v>
      </c>
    </row>
    <row r="31" spans="1:9" ht="15.75" customHeight="1" thickBot="1" x14ac:dyDescent="0.35">
      <c r="A31" s="109" t="s">
        <v>68</v>
      </c>
      <c r="B31" s="4" t="s">
        <v>36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</row>
    <row r="32" spans="1:9" ht="15.75" customHeight="1" thickBot="1" x14ac:dyDescent="0.35">
      <c r="A32" s="125"/>
      <c r="B32" s="20" t="s">
        <v>39</v>
      </c>
      <c r="C32" s="19">
        <v>791004</v>
      </c>
      <c r="D32" s="19">
        <f>D25-D29</f>
        <v>844399</v>
      </c>
      <c r="E32" s="19">
        <f t="shared" ref="E32:H32" si="14">E25-E29</f>
        <v>10638</v>
      </c>
      <c r="F32" s="19">
        <f t="shared" si="14"/>
        <v>0</v>
      </c>
      <c r="G32" s="19">
        <f t="shared" si="14"/>
        <v>0</v>
      </c>
      <c r="H32" s="19">
        <f t="shared" si="14"/>
        <v>0</v>
      </c>
      <c r="I32" s="19">
        <f>I25-I29</f>
        <v>855037</v>
      </c>
    </row>
    <row r="33" spans="1:9" ht="15.75" customHeight="1" thickBot="1" x14ac:dyDescent="0.35">
      <c r="A33" s="126"/>
      <c r="B33" s="41" t="s">
        <v>40</v>
      </c>
      <c r="C33" s="40">
        <v>806422</v>
      </c>
      <c r="D33" s="40">
        <f>D3+D25</f>
        <v>852929</v>
      </c>
      <c r="E33" s="40">
        <f t="shared" ref="E33:H33" si="15">E3+E25</f>
        <v>16432</v>
      </c>
      <c r="F33" s="40">
        <f t="shared" si="15"/>
        <v>0</v>
      </c>
      <c r="G33" s="40">
        <f t="shared" si="15"/>
        <v>0</v>
      </c>
      <c r="H33" s="40">
        <f t="shared" si="15"/>
        <v>0</v>
      </c>
      <c r="I33" s="40">
        <f>I3+I25</f>
        <v>869361</v>
      </c>
    </row>
    <row r="34" spans="1:9" ht="15.75" customHeight="1" thickBot="1" x14ac:dyDescent="0.35">
      <c r="A34" s="123"/>
      <c r="B34" s="12" t="s">
        <v>107</v>
      </c>
      <c r="C34" s="13">
        <v>15418</v>
      </c>
      <c r="D34" s="13">
        <f>D6+D8+D9+D11</f>
        <v>8530</v>
      </c>
      <c r="E34" s="13">
        <f t="shared" ref="E34:H34" si="16">E6+E8+E9+E11</f>
        <v>5794</v>
      </c>
      <c r="F34" s="13">
        <f t="shared" si="16"/>
        <v>0</v>
      </c>
      <c r="G34" s="13">
        <f t="shared" si="16"/>
        <v>0</v>
      </c>
      <c r="H34" s="13">
        <f t="shared" si="16"/>
        <v>0</v>
      </c>
      <c r="I34" s="13">
        <f>I6+I8+I9+I11</f>
        <v>14324</v>
      </c>
    </row>
    <row r="35" spans="1:9" ht="15.75" customHeight="1" thickBot="1" x14ac:dyDescent="0.35">
      <c r="A35" s="123"/>
      <c r="B35" s="12" t="s">
        <v>108</v>
      </c>
      <c r="C35" s="13">
        <v>0</v>
      </c>
      <c r="D35" s="13">
        <f>D7+D10+D12</f>
        <v>0</v>
      </c>
      <c r="E35" s="13">
        <f t="shared" ref="E35:H35" si="17">E7+E10+E12</f>
        <v>0</v>
      </c>
      <c r="F35" s="13">
        <f t="shared" si="17"/>
        <v>0</v>
      </c>
      <c r="G35" s="13">
        <f t="shared" si="17"/>
        <v>0</v>
      </c>
      <c r="H35" s="13">
        <f t="shared" si="17"/>
        <v>0</v>
      </c>
      <c r="I35" s="13">
        <f>I7+I10+I12</f>
        <v>0</v>
      </c>
    </row>
    <row r="36" spans="1:9" ht="15.75" customHeight="1" thickBot="1" x14ac:dyDescent="0.35">
      <c r="A36" s="123"/>
      <c r="B36" s="12" t="s">
        <v>111</v>
      </c>
      <c r="C36" s="13">
        <v>791004</v>
      </c>
      <c r="D36" s="13">
        <f>D25</f>
        <v>844399</v>
      </c>
      <c r="E36" s="13">
        <f t="shared" ref="E36:H36" si="18">E25</f>
        <v>10638</v>
      </c>
      <c r="F36" s="13">
        <f t="shared" si="18"/>
        <v>0</v>
      </c>
      <c r="G36" s="13">
        <f t="shared" si="18"/>
        <v>0</v>
      </c>
      <c r="H36" s="13">
        <f t="shared" si="18"/>
        <v>0</v>
      </c>
      <c r="I36" s="13">
        <f>I25</f>
        <v>855037</v>
      </c>
    </row>
    <row r="37" spans="1:9" ht="15.75" customHeight="1" thickBot="1" x14ac:dyDescent="0.35">
      <c r="A37" s="127"/>
      <c r="B37" s="42" t="s">
        <v>41</v>
      </c>
      <c r="C37" s="43">
        <v>806422</v>
      </c>
      <c r="D37" s="43">
        <f>D13+D29</f>
        <v>852929</v>
      </c>
      <c r="E37" s="43">
        <f t="shared" ref="E37:H37" si="19">E13+E29</f>
        <v>16432</v>
      </c>
      <c r="F37" s="43">
        <f t="shared" si="19"/>
        <v>0</v>
      </c>
      <c r="G37" s="43">
        <f t="shared" si="19"/>
        <v>0</v>
      </c>
      <c r="H37" s="43">
        <f t="shared" si="19"/>
        <v>0</v>
      </c>
      <c r="I37" s="43">
        <f>I13+I29</f>
        <v>869361</v>
      </c>
    </row>
    <row r="38" spans="1:9" ht="15.75" customHeight="1" thickBot="1" x14ac:dyDescent="0.35">
      <c r="A38" s="128"/>
      <c r="B38" s="18" t="s">
        <v>109</v>
      </c>
      <c r="C38" s="24">
        <v>791622</v>
      </c>
      <c r="D38" s="24">
        <f>D14+D15+D16+D17+D18</f>
        <v>833129</v>
      </c>
      <c r="E38" s="24">
        <f t="shared" ref="E38:H38" si="20">E14+E15+E16+E17+E18</f>
        <v>16432</v>
      </c>
      <c r="F38" s="24">
        <f t="shared" si="20"/>
        <v>0</v>
      </c>
      <c r="G38" s="24">
        <f t="shared" si="20"/>
        <v>0</v>
      </c>
      <c r="H38" s="24">
        <f t="shared" si="20"/>
        <v>0</v>
      </c>
      <c r="I38" s="24">
        <f>I14+I15+I16+I17+I18</f>
        <v>849561</v>
      </c>
    </row>
    <row r="39" spans="1:9" ht="15.75" customHeight="1" thickBot="1" x14ac:dyDescent="0.35">
      <c r="A39" s="128"/>
      <c r="B39" s="18" t="s">
        <v>108</v>
      </c>
      <c r="C39" s="24">
        <v>14800</v>
      </c>
      <c r="D39" s="24">
        <f>D19+D20+D21</f>
        <v>19800</v>
      </c>
      <c r="E39" s="24">
        <f t="shared" ref="E39:H39" si="21">E19+E20+E21</f>
        <v>0</v>
      </c>
      <c r="F39" s="24">
        <f t="shared" si="21"/>
        <v>0</v>
      </c>
      <c r="G39" s="24">
        <f t="shared" si="21"/>
        <v>0</v>
      </c>
      <c r="H39" s="24">
        <f t="shared" si="21"/>
        <v>0</v>
      </c>
      <c r="I39" s="24">
        <f>I19+I20+I21</f>
        <v>19800</v>
      </c>
    </row>
    <row r="40" spans="1:9" ht="15.75" customHeight="1" thickBot="1" x14ac:dyDescent="0.35">
      <c r="A40" s="128"/>
      <c r="B40" s="45" t="s">
        <v>111</v>
      </c>
      <c r="C40" s="24">
        <v>0</v>
      </c>
      <c r="D40" s="24">
        <f>D29</f>
        <v>0</v>
      </c>
      <c r="E40" s="24">
        <f t="shared" ref="E40:H40" si="22">E29</f>
        <v>0</v>
      </c>
      <c r="F40" s="24">
        <f t="shared" si="22"/>
        <v>0</v>
      </c>
      <c r="G40" s="24">
        <f t="shared" si="22"/>
        <v>0</v>
      </c>
      <c r="H40" s="24">
        <f t="shared" si="22"/>
        <v>0</v>
      </c>
      <c r="I40" s="24">
        <f>I29</f>
        <v>0</v>
      </c>
    </row>
    <row r="41" spans="1:9" ht="15.75" customHeight="1" thickBot="1" x14ac:dyDescent="0.35">
      <c r="A41" s="171"/>
      <c r="B41" s="21" t="s">
        <v>37</v>
      </c>
      <c r="C41" s="22">
        <v>0</v>
      </c>
      <c r="D41" s="22">
        <f>D33-D37</f>
        <v>0</v>
      </c>
      <c r="E41" s="22">
        <f t="shared" ref="E41:H41" si="23">E33-E37</f>
        <v>0</v>
      </c>
      <c r="F41" s="22">
        <f t="shared" si="23"/>
        <v>0</v>
      </c>
      <c r="G41" s="22">
        <f t="shared" si="23"/>
        <v>0</v>
      </c>
      <c r="H41" s="22">
        <f t="shared" si="23"/>
        <v>0</v>
      </c>
      <c r="I41" s="22">
        <f t="shared" ref="I41" si="24">I33-I37</f>
        <v>0</v>
      </c>
    </row>
    <row r="42" spans="1:9" ht="15.75" customHeight="1" thickBot="1" x14ac:dyDescent="0.35">
      <c r="A42" s="172"/>
      <c r="B42" s="44" t="s">
        <v>107</v>
      </c>
      <c r="C42" s="30">
        <v>-776204</v>
      </c>
      <c r="D42" s="30">
        <f>D34-D38</f>
        <v>-824599</v>
      </c>
      <c r="E42" s="30">
        <f t="shared" ref="E42:H42" si="25">E34-E38</f>
        <v>-10638</v>
      </c>
      <c r="F42" s="30">
        <f t="shared" si="25"/>
        <v>0</v>
      </c>
      <c r="G42" s="30">
        <f t="shared" si="25"/>
        <v>0</v>
      </c>
      <c r="H42" s="30">
        <f t="shared" si="25"/>
        <v>0</v>
      </c>
      <c r="I42" s="30">
        <f t="shared" ref="I42" si="26">I34-I38</f>
        <v>-835237</v>
      </c>
    </row>
    <row r="43" spans="1:9" ht="15.75" customHeight="1" thickBot="1" x14ac:dyDescent="0.35">
      <c r="A43" s="173"/>
      <c r="B43" s="44" t="s">
        <v>110</v>
      </c>
      <c r="C43" s="30">
        <v>-14800</v>
      </c>
      <c r="D43" s="30">
        <f>D35-D39</f>
        <v>-19800</v>
      </c>
      <c r="E43" s="30">
        <f t="shared" ref="E43:H43" si="27">E35-E39</f>
        <v>0</v>
      </c>
      <c r="F43" s="30">
        <f t="shared" si="27"/>
        <v>0</v>
      </c>
      <c r="G43" s="30">
        <f t="shared" si="27"/>
        <v>0</v>
      </c>
      <c r="H43" s="30">
        <f t="shared" si="27"/>
        <v>0</v>
      </c>
      <c r="I43" s="30">
        <f t="shared" ref="I43" si="28">I35-I39</f>
        <v>-19800</v>
      </c>
    </row>
    <row r="44" spans="1:9" ht="15.75" customHeight="1" thickBot="1" x14ac:dyDescent="0.35">
      <c r="A44" s="173"/>
      <c r="B44" s="44" t="s">
        <v>111</v>
      </c>
      <c r="C44" s="174">
        <v>791004</v>
      </c>
      <c r="D44" s="174">
        <f>D36-D40</f>
        <v>844399</v>
      </c>
      <c r="E44" s="174">
        <f t="shared" ref="E44:H44" si="29">E36-E40</f>
        <v>10638</v>
      </c>
      <c r="F44" s="174">
        <f t="shared" si="29"/>
        <v>0</v>
      </c>
      <c r="G44" s="174">
        <f t="shared" si="29"/>
        <v>0</v>
      </c>
      <c r="H44" s="174">
        <f t="shared" si="29"/>
        <v>0</v>
      </c>
      <c r="I44" s="174">
        <f>I36-I40</f>
        <v>855037</v>
      </c>
    </row>
  </sheetData>
  <mergeCells count="3">
    <mergeCell ref="A1:A2"/>
    <mergeCell ref="B1:B2"/>
    <mergeCell ref="D1:H1"/>
  </mergeCells>
  <printOptions horizontalCentered="1"/>
  <pageMargins left="3.937007874015748E-2" right="3.937007874015748E-2" top="1.1417322834645669" bottom="0.35433070866141736" header="0.51181102362204722" footer="0.31496062992125984"/>
  <pageSetup paperSize="9" scale="87" orientation="portrait" r:id="rId1"/>
  <headerFooter>
    <oddHeader>&amp;C&amp;"Times New Roman,Félkövér"&amp;10A Szentendrei Közös Önkormányzati Hivatal bevételei és kiadásai mérlegszerűen 
2019. év&amp;R&amp;"Times New Roman,Normál"&amp;10 2/b sz. melléklet
EFt</oddHeader>
    <oddFooter>&amp;R&amp;D</oddFooter>
  </headerFooter>
  <rowBreaks count="2" manualBreakCount="2">
    <brk id="12" max="3" man="1"/>
    <brk id="16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57"/>
  <sheetViews>
    <sheetView view="pageBreakPreview" zoomScaleNormal="90" zoomScaleSheetLayoutView="100" workbookViewId="0">
      <pane xSplit="2" ySplit="2" topLeftCell="C3" activePane="bottomRight" state="frozen"/>
      <selection activeCell="B8" sqref="B8"/>
      <selection pane="topRight" activeCell="B8" sqref="B8"/>
      <selection pane="bottomLeft" activeCell="B8" sqref="B8"/>
      <selection pane="bottomRight" activeCell="D27" sqref="D27"/>
    </sheetView>
  </sheetViews>
  <sheetFormatPr defaultColWidth="9.33203125" defaultRowHeight="14.4" x14ac:dyDescent="0.3"/>
  <cols>
    <col min="1" max="1" width="5.5546875" style="63" bestFit="1" customWidth="1"/>
    <col min="2" max="2" width="61.33203125" style="63" bestFit="1" customWidth="1"/>
    <col min="3" max="5" width="11.44140625" style="62" customWidth="1"/>
    <col min="6" max="9" width="11.44140625" style="62" hidden="1" customWidth="1"/>
    <col min="10" max="10" width="11.44140625" style="62" customWidth="1"/>
    <col min="11" max="11" width="10.109375" style="65" customWidth="1"/>
    <col min="12" max="16384" width="9.33203125" style="65"/>
  </cols>
  <sheetData>
    <row r="1" spans="1:10" s="63" customFormat="1" ht="29.25" customHeight="1" thickBot="1" x14ac:dyDescent="0.35">
      <c r="A1" s="247"/>
      <c r="B1" s="254" t="s">
        <v>104</v>
      </c>
      <c r="C1" s="107" t="s">
        <v>153</v>
      </c>
      <c r="D1" s="256" t="s">
        <v>155</v>
      </c>
      <c r="E1" s="257"/>
      <c r="F1" s="257"/>
      <c r="G1" s="257"/>
      <c r="H1" s="257"/>
      <c r="I1" s="257"/>
      <c r="J1" s="258"/>
    </row>
    <row r="2" spans="1:10" s="63" customFormat="1" ht="45.6" customHeight="1" thickBot="1" x14ac:dyDescent="0.35">
      <c r="A2" s="248"/>
      <c r="B2" s="255"/>
      <c r="C2" s="66" t="s">
        <v>9</v>
      </c>
      <c r="D2" s="66" t="s">
        <v>9</v>
      </c>
      <c r="E2" s="66" t="s">
        <v>161</v>
      </c>
      <c r="F2" s="66"/>
      <c r="G2" s="66"/>
      <c r="H2" s="66"/>
      <c r="I2" s="66"/>
      <c r="J2" s="66" t="s">
        <v>157</v>
      </c>
    </row>
    <row r="3" spans="1:10" s="63" customFormat="1" ht="13.8" thickBot="1" x14ac:dyDescent="0.35">
      <c r="A3" s="108" t="s">
        <v>0</v>
      </c>
      <c r="B3" s="38" t="s">
        <v>71</v>
      </c>
      <c r="C3" s="40">
        <f>C6+C7+C8+C9+C10+C11+C12</f>
        <v>697776</v>
      </c>
      <c r="D3" s="40">
        <f>D6+D7+D8+D9+D10+D11+D12</f>
        <v>788330</v>
      </c>
      <c r="E3" s="40">
        <f t="shared" ref="E3:I3" si="0">E6+E7+E8+E9+E10+E11+E12</f>
        <v>0</v>
      </c>
      <c r="F3" s="40">
        <f t="shared" si="0"/>
        <v>0</v>
      </c>
      <c r="G3" s="40">
        <f t="shared" si="0"/>
        <v>0</v>
      </c>
      <c r="H3" s="40">
        <f t="shared" si="0"/>
        <v>0</v>
      </c>
      <c r="I3" s="40">
        <f t="shared" si="0"/>
        <v>0</v>
      </c>
      <c r="J3" s="40">
        <f>J6+J7+J8+J9+J10+J11+J12</f>
        <v>788330</v>
      </c>
    </row>
    <row r="4" spans="1:10" s="63" customFormat="1" ht="15.75" customHeight="1" thickBot="1" x14ac:dyDescent="0.35">
      <c r="A4" s="109" t="s">
        <v>72</v>
      </c>
      <c r="B4" s="7" t="s">
        <v>12</v>
      </c>
      <c r="C4" s="48"/>
      <c r="D4" s="48">
        <v>0</v>
      </c>
      <c r="E4" s="48"/>
      <c r="F4" s="48"/>
      <c r="G4" s="48"/>
      <c r="H4" s="48"/>
      <c r="I4" s="48"/>
      <c r="J4" s="48">
        <f>SUM(D4:I4)</f>
        <v>0</v>
      </c>
    </row>
    <row r="5" spans="1:10" s="63" customFormat="1" ht="13.2" x14ac:dyDescent="0.3">
      <c r="A5" s="109" t="s">
        <v>124</v>
      </c>
      <c r="B5" s="7" t="s">
        <v>152</v>
      </c>
      <c r="C5" s="52">
        <v>667616</v>
      </c>
      <c r="D5" s="52">
        <v>754830</v>
      </c>
      <c r="E5" s="52"/>
      <c r="F5" s="52"/>
      <c r="G5" s="52"/>
      <c r="H5" s="52"/>
      <c r="I5" s="52"/>
      <c r="J5" s="48">
        <f>SUM(D5:I5)</f>
        <v>754830</v>
      </c>
    </row>
    <row r="6" spans="1:10" s="63" customFormat="1" ht="15.75" customHeight="1" x14ac:dyDescent="0.3">
      <c r="A6" s="110" t="s">
        <v>73</v>
      </c>
      <c r="B6" s="6" t="s">
        <v>13</v>
      </c>
      <c r="C6" s="10">
        <f>SUM(C4:C5)</f>
        <v>667616</v>
      </c>
      <c r="D6" s="10">
        <f>D4+D5</f>
        <v>754830</v>
      </c>
      <c r="E6" s="10"/>
      <c r="F6" s="10"/>
      <c r="G6" s="10"/>
      <c r="H6" s="10"/>
      <c r="I6" s="10"/>
      <c r="J6" s="10">
        <f>SUM(J4:J5)</f>
        <v>754830</v>
      </c>
    </row>
    <row r="7" spans="1:10" s="63" customFormat="1" ht="15.75" customHeight="1" x14ac:dyDescent="0.3">
      <c r="A7" s="110" t="s">
        <v>74</v>
      </c>
      <c r="B7" s="6" t="s">
        <v>14</v>
      </c>
      <c r="C7" s="10"/>
      <c r="D7" s="10">
        <v>4000</v>
      </c>
      <c r="E7" s="10"/>
      <c r="F7" s="10"/>
      <c r="G7" s="10"/>
      <c r="H7" s="10"/>
      <c r="I7" s="10"/>
      <c r="J7" s="10">
        <f>SUM(D7:I7)</f>
        <v>4000</v>
      </c>
    </row>
    <row r="8" spans="1:10" s="63" customFormat="1" ht="15.75" customHeight="1" x14ac:dyDescent="0.3">
      <c r="A8" s="110" t="s">
        <v>75</v>
      </c>
      <c r="B8" s="6" t="s">
        <v>4</v>
      </c>
      <c r="C8" s="10"/>
      <c r="D8" s="10">
        <v>0</v>
      </c>
      <c r="E8" s="10"/>
      <c r="F8" s="10"/>
      <c r="G8" s="10"/>
      <c r="H8" s="10"/>
      <c r="I8" s="10"/>
      <c r="J8" s="10">
        <f t="shared" ref="J8:J12" si="1">SUM(D8:I8)</f>
        <v>0</v>
      </c>
    </row>
    <row r="9" spans="1:10" s="63" customFormat="1" ht="15.75" customHeight="1" x14ac:dyDescent="0.3">
      <c r="A9" s="110" t="s">
        <v>81</v>
      </c>
      <c r="B9" s="6" t="s">
        <v>16</v>
      </c>
      <c r="C9" s="10">
        <v>30160</v>
      </c>
      <c r="D9" s="10">
        <v>29500</v>
      </c>
      <c r="E9" s="10"/>
      <c r="F9" s="10"/>
      <c r="G9" s="10"/>
      <c r="H9" s="10"/>
      <c r="I9" s="10"/>
      <c r="J9" s="10">
        <f t="shared" si="1"/>
        <v>29500</v>
      </c>
    </row>
    <row r="10" spans="1:10" s="63" customFormat="1" ht="15.75" customHeight="1" x14ac:dyDescent="0.3">
      <c r="A10" s="110" t="s">
        <v>82</v>
      </c>
      <c r="B10" s="6" t="s">
        <v>17</v>
      </c>
      <c r="C10" s="10"/>
      <c r="D10" s="10">
        <v>0</v>
      </c>
      <c r="E10" s="10"/>
      <c r="F10" s="10"/>
      <c r="G10" s="10"/>
      <c r="H10" s="10"/>
      <c r="I10" s="10"/>
      <c r="J10" s="10">
        <f t="shared" si="1"/>
        <v>0</v>
      </c>
    </row>
    <row r="11" spans="1:10" s="63" customFormat="1" ht="15.75" customHeight="1" x14ac:dyDescent="0.3">
      <c r="A11" s="116" t="s">
        <v>83</v>
      </c>
      <c r="B11" s="5" t="s">
        <v>5</v>
      </c>
      <c r="C11" s="10"/>
      <c r="D11" s="180">
        <v>0</v>
      </c>
      <c r="E11" s="180"/>
      <c r="F11" s="180"/>
      <c r="G11" s="180"/>
      <c r="H11" s="180"/>
      <c r="I11" s="180"/>
      <c r="J11" s="10">
        <f t="shared" si="1"/>
        <v>0</v>
      </c>
    </row>
    <row r="12" spans="1:10" s="63" customFormat="1" ht="15.75" customHeight="1" thickBot="1" x14ac:dyDescent="0.35">
      <c r="A12" s="115" t="s">
        <v>84</v>
      </c>
      <c r="B12" s="16" t="s">
        <v>7</v>
      </c>
      <c r="C12" s="51"/>
      <c r="D12" s="51">
        <v>0</v>
      </c>
      <c r="E12" s="51"/>
      <c r="F12" s="51"/>
      <c r="G12" s="51"/>
      <c r="H12" s="51"/>
      <c r="I12" s="51"/>
      <c r="J12" s="10">
        <f t="shared" si="1"/>
        <v>0</v>
      </c>
    </row>
    <row r="13" spans="1:10" s="63" customFormat="1" ht="15.75" customHeight="1" thickBot="1" x14ac:dyDescent="0.35">
      <c r="A13" s="117" t="s">
        <v>6</v>
      </c>
      <c r="B13" s="31" t="s">
        <v>57</v>
      </c>
      <c r="C13" s="32">
        <f>C14+C15+C16+C17+C18+C19+C20+C21</f>
        <v>718474</v>
      </c>
      <c r="D13" s="32">
        <f>D14+D15+D16+D17+D18+D19+D20+D21</f>
        <v>814280</v>
      </c>
      <c r="E13" s="32">
        <f t="shared" ref="E13:I13" si="2">E14+E15+E16+E17+E18+E19+E20+E21</f>
        <v>40750</v>
      </c>
      <c r="F13" s="32">
        <f t="shared" si="2"/>
        <v>0</v>
      </c>
      <c r="G13" s="32">
        <f t="shared" si="2"/>
        <v>0</v>
      </c>
      <c r="H13" s="32">
        <f t="shared" si="2"/>
        <v>0</v>
      </c>
      <c r="I13" s="32">
        <f t="shared" si="2"/>
        <v>0</v>
      </c>
      <c r="J13" s="32">
        <f>J14+J15+J16+J17+J18+J19+J20+J21</f>
        <v>855030</v>
      </c>
    </row>
    <row r="14" spans="1:10" s="63" customFormat="1" ht="15.75" customHeight="1" x14ac:dyDescent="0.3">
      <c r="A14" s="110" t="s">
        <v>42</v>
      </c>
      <c r="B14" s="6" t="s">
        <v>1</v>
      </c>
      <c r="C14" s="10">
        <v>312924</v>
      </c>
      <c r="D14" s="10">
        <v>359854</v>
      </c>
      <c r="E14" s="10">
        <v>1640</v>
      </c>
      <c r="F14" s="10"/>
      <c r="G14" s="10"/>
      <c r="H14" s="10"/>
      <c r="I14" s="10"/>
      <c r="J14" s="10">
        <f>SUM(D14:I14)</f>
        <v>361494</v>
      </c>
    </row>
    <row r="15" spans="1:10" s="63" customFormat="1" ht="15.75" customHeight="1" x14ac:dyDescent="0.3">
      <c r="A15" s="110" t="s">
        <v>45</v>
      </c>
      <c r="B15" s="6" t="s">
        <v>2</v>
      </c>
      <c r="C15" s="10">
        <v>61854</v>
      </c>
      <c r="D15" s="10">
        <v>72416</v>
      </c>
      <c r="E15" s="10">
        <v>844</v>
      </c>
      <c r="F15" s="10"/>
      <c r="G15" s="10"/>
      <c r="H15" s="10"/>
      <c r="I15" s="10"/>
      <c r="J15" s="10">
        <f t="shared" ref="J15:J21" si="3">SUM(D15:I15)</f>
        <v>73260</v>
      </c>
    </row>
    <row r="16" spans="1:10" s="63" customFormat="1" ht="15.75" customHeight="1" x14ac:dyDescent="0.3">
      <c r="A16" s="110" t="s">
        <v>46</v>
      </c>
      <c r="B16" s="6" t="s">
        <v>3</v>
      </c>
      <c r="C16" s="10">
        <v>343696</v>
      </c>
      <c r="D16" s="10">
        <v>378010</v>
      </c>
      <c r="E16" s="10">
        <v>36766</v>
      </c>
      <c r="F16" s="10"/>
      <c r="G16" s="10"/>
      <c r="H16" s="10"/>
      <c r="I16" s="10"/>
      <c r="J16" s="10">
        <f t="shared" si="3"/>
        <v>414776</v>
      </c>
    </row>
    <row r="17" spans="1:10" s="63" customFormat="1" ht="15.75" customHeight="1" x14ac:dyDescent="0.3">
      <c r="A17" s="110" t="s">
        <v>52</v>
      </c>
      <c r="B17" s="6" t="s">
        <v>118</v>
      </c>
      <c r="C17" s="10">
        <v>0</v>
      </c>
      <c r="D17" s="10">
        <v>0</v>
      </c>
      <c r="E17" s="10"/>
      <c r="F17" s="10"/>
      <c r="G17" s="10"/>
      <c r="H17" s="10"/>
      <c r="I17" s="10"/>
      <c r="J17" s="10">
        <f t="shared" si="3"/>
        <v>0</v>
      </c>
    </row>
    <row r="18" spans="1:10" s="63" customFormat="1" ht="15.75" customHeight="1" x14ac:dyDescent="0.3">
      <c r="A18" s="110" t="s">
        <v>53</v>
      </c>
      <c r="B18" s="6" t="s">
        <v>119</v>
      </c>
      <c r="C18" s="10"/>
      <c r="D18" s="10">
        <v>0</v>
      </c>
      <c r="E18" s="10"/>
      <c r="F18" s="10"/>
      <c r="G18" s="10"/>
      <c r="H18" s="10"/>
      <c r="I18" s="10"/>
      <c r="J18" s="10">
        <f t="shared" si="3"/>
        <v>0</v>
      </c>
    </row>
    <row r="19" spans="1:10" s="63" customFormat="1" ht="15.75" customHeight="1" x14ac:dyDescent="0.3">
      <c r="A19" s="110" t="s">
        <v>54</v>
      </c>
      <c r="B19" s="6" t="s">
        <v>126</v>
      </c>
      <c r="C19" s="10"/>
      <c r="D19" s="10">
        <v>4000</v>
      </c>
      <c r="E19" s="10">
        <v>1500</v>
      </c>
      <c r="F19" s="10"/>
      <c r="G19" s="10"/>
      <c r="H19" s="10"/>
      <c r="I19" s="10"/>
      <c r="J19" s="10">
        <f t="shared" si="3"/>
        <v>5500</v>
      </c>
    </row>
    <row r="20" spans="1:10" s="63" customFormat="1" ht="15.75" customHeight="1" x14ac:dyDescent="0.3">
      <c r="A20" s="110" t="s">
        <v>55</v>
      </c>
      <c r="B20" s="6" t="s">
        <v>117</v>
      </c>
      <c r="C20" s="10"/>
      <c r="D20" s="10">
        <v>0</v>
      </c>
      <c r="E20" s="10"/>
      <c r="F20" s="10"/>
      <c r="G20" s="10"/>
      <c r="H20" s="10"/>
      <c r="I20" s="10"/>
      <c r="J20" s="10">
        <f t="shared" si="3"/>
        <v>0</v>
      </c>
    </row>
    <row r="21" spans="1:10" s="63" customFormat="1" ht="15.75" customHeight="1" x14ac:dyDescent="0.3">
      <c r="A21" s="110" t="s">
        <v>56</v>
      </c>
      <c r="B21" s="6" t="s">
        <v>127</v>
      </c>
      <c r="C21" s="10"/>
      <c r="D21" s="10">
        <v>0</v>
      </c>
      <c r="E21" s="10"/>
      <c r="F21" s="10"/>
      <c r="G21" s="10"/>
      <c r="H21" s="10"/>
      <c r="I21" s="10"/>
      <c r="J21" s="10">
        <f t="shared" si="3"/>
        <v>0</v>
      </c>
    </row>
    <row r="22" spans="1:10" s="63" customFormat="1" ht="15.75" customHeight="1" thickBot="1" x14ac:dyDescent="0.35">
      <c r="A22" s="120"/>
      <c r="B22" s="34" t="s">
        <v>25</v>
      </c>
      <c r="C22" s="35">
        <f>C3-C13</f>
        <v>-20698</v>
      </c>
      <c r="D22" s="35">
        <f>D3-D13</f>
        <v>-25950</v>
      </c>
      <c r="E22" s="35">
        <f t="shared" ref="E22:I22" si="4">E3-E13</f>
        <v>-40750</v>
      </c>
      <c r="F22" s="35">
        <f t="shared" si="4"/>
        <v>0</v>
      </c>
      <c r="G22" s="35">
        <f t="shared" si="4"/>
        <v>0</v>
      </c>
      <c r="H22" s="35">
        <f t="shared" si="4"/>
        <v>0</v>
      </c>
      <c r="I22" s="35">
        <f t="shared" si="4"/>
        <v>0</v>
      </c>
      <c r="J22" s="35">
        <f>J3-J13</f>
        <v>-66700</v>
      </c>
    </row>
    <row r="23" spans="1:10" s="63" customFormat="1" ht="15.75" customHeight="1" thickBot="1" x14ac:dyDescent="0.35">
      <c r="A23" s="121"/>
      <c r="B23" s="36" t="s">
        <v>26</v>
      </c>
      <c r="C23" s="37">
        <f>C6+C8+C9+C11-C14-C15-C16-C17-C18</f>
        <v>-20698</v>
      </c>
      <c r="D23" s="37">
        <f>D6+D8+D9+D11-D14-D15-D16-D17-D18</f>
        <v>-25950</v>
      </c>
      <c r="E23" s="37">
        <f t="shared" ref="E23:I23" si="5">E6+E8+E9+E11-E14-E15-E16-E17-E18</f>
        <v>-39250</v>
      </c>
      <c r="F23" s="37">
        <f t="shared" si="5"/>
        <v>0</v>
      </c>
      <c r="G23" s="37">
        <f t="shared" si="5"/>
        <v>0</v>
      </c>
      <c r="H23" s="37">
        <f t="shared" si="5"/>
        <v>0</v>
      </c>
      <c r="I23" s="37">
        <f t="shared" si="5"/>
        <v>0</v>
      </c>
      <c r="J23" s="37">
        <f>J6+J8+J9+J11-J14-J15-J16-J17-J18</f>
        <v>-65200</v>
      </c>
    </row>
    <row r="24" spans="1:10" s="63" customFormat="1" ht="15.75" customHeight="1" thickBot="1" x14ac:dyDescent="0.35">
      <c r="A24" s="122"/>
      <c r="B24" s="33" t="s">
        <v>27</v>
      </c>
      <c r="C24" s="23">
        <f>C7+C10+C12-C19-C20-C21</f>
        <v>0</v>
      </c>
      <c r="D24" s="23">
        <f>D7+D10+D12-D19-D20-D21</f>
        <v>0</v>
      </c>
      <c r="E24" s="23">
        <f t="shared" ref="E24:I24" si="6">E7+E10+E12-E19-E20-E21</f>
        <v>-1500</v>
      </c>
      <c r="F24" s="23">
        <f t="shared" si="6"/>
        <v>0</v>
      </c>
      <c r="G24" s="23">
        <f t="shared" si="6"/>
        <v>0</v>
      </c>
      <c r="H24" s="23">
        <f t="shared" si="6"/>
        <v>0</v>
      </c>
      <c r="I24" s="23">
        <f t="shared" si="6"/>
        <v>0</v>
      </c>
      <c r="J24" s="23">
        <f>J7+J10+J12-J19-J20-J21</f>
        <v>-1500</v>
      </c>
    </row>
    <row r="25" spans="1:10" s="63" customFormat="1" ht="15.75" customHeight="1" thickBot="1" x14ac:dyDescent="0.35">
      <c r="A25" s="123" t="s">
        <v>99</v>
      </c>
      <c r="B25" s="12" t="s">
        <v>28</v>
      </c>
      <c r="C25" s="13">
        <f t="shared" ref="C25:J26" si="7">C26</f>
        <v>20698</v>
      </c>
      <c r="D25" s="13">
        <f>D26</f>
        <v>25950</v>
      </c>
      <c r="E25" s="13">
        <f t="shared" ref="E25:I25" si="8">E26</f>
        <v>40750</v>
      </c>
      <c r="F25" s="13">
        <f t="shared" si="8"/>
        <v>0</v>
      </c>
      <c r="G25" s="13">
        <f t="shared" si="8"/>
        <v>0</v>
      </c>
      <c r="H25" s="13">
        <f t="shared" si="8"/>
        <v>0</v>
      </c>
      <c r="I25" s="13">
        <f t="shared" si="8"/>
        <v>0</v>
      </c>
      <c r="J25" s="13">
        <f t="shared" si="7"/>
        <v>66700</v>
      </c>
    </row>
    <row r="26" spans="1:10" s="63" customFormat="1" ht="15.75" customHeight="1" x14ac:dyDescent="0.3">
      <c r="A26" s="114" t="s">
        <v>87</v>
      </c>
      <c r="B26" s="4" t="s">
        <v>33</v>
      </c>
      <c r="C26" s="58">
        <f t="shared" si="7"/>
        <v>20698</v>
      </c>
      <c r="D26" s="58">
        <f>D27+D28</f>
        <v>25950</v>
      </c>
      <c r="E26" s="58">
        <f t="shared" ref="E26:I26" si="9">E27+E28</f>
        <v>40750</v>
      </c>
      <c r="F26" s="58">
        <f t="shared" si="9"/>
        <v>0</v>
      </c>
      <c r="G26" s="58">
        <f t="shared" si="9"/>
        <v>0</v>
      </c>
      <c r="H26" s="58">
        <f t="shared" si="9"/>
        <v>0</v>
      </c>
      <c r="I26" s="58">
        <f t="shared" si="9"/>
        <v>0</v>
      </c>
      <c r="J26" s="58">
        <f>SUM(D26:I26)</f>
        <v>66700</v>
      </c>
    </row>
    <row r="27" spans="1:10" s="63" customFormat="1" ht="15.75" customHeight="1" x14ac:dyDescent="0.3">
      <c r="A27" s="109" t="s">
        <v>88</v>
      </c>
      <c r="B27" s="4" t="s">
        <v>89</v>
      </c>
      <c r="C27" s="52">
        <v>20698</v>
      </c>
      <c r="D27" s="241">
        <v>25950</v>
      </c>
      <c r="E27" s="52">
        <v>885</v>
      </c>
      <c r="F27" s="52"/>
      <c r="G27" s="52"/>
      <c r="H27" s="52"/>
      <c r="I27" s="52"/>
      <c r="J27" s="58">
        <f>SUM(D27:I27)</f>
        <v>26835</v>
      </c>
    </row>
    <row r="28" spans="1:10" s="63" customFormat="1" ht="15.75" customHeight="1" thickBot="1" x14ac:dyDescent="0.35">
      <c r="A28" s="113" t="s">
        <v>62</v>
      </c>
      <c r="B28" s="237" t="s">
        <v>162</v>
      </c>
      <c r="C28" s="239"/>
      <c r="D28" s="239">
        <v>0</v>
      </c>
      <c r="E28" s="239">
        <v>39865</v>
      </c>
      <c r="F28" s="239"/>
      <c r="G28" s="239"/>
      <c r="H28" s="239"/>
      <c r="I28" s="239"/>
      <c r="J28" s="240">
        <f>SUM(D28:I28)</f>
        <v>39865</v>
      </c>
    </row>
    <row r="29" spans="1:10" s="63" customFormat="1" ht="15.75" customHeight="1" thickBot="1" x14ac:dyDescent="0.35">
      <c r="A29" s="124" t="s">
        <v>100</v>
      </c>
      <c r="B29" s="18" t="s">
        <v>35</v>
      </c>
      <c r="C29" s="59">
        <f>C30</f>
        <v>0</v>
      </c>
      <c r="D29" s="59">
        <f>D30</f>
        <v>0</v>
      </c>
      <c r="E29" s="59">
        <f t="shared" ref="E29:I30" si="10">E30</f>
        <v>0</v>
      </c>
      <c r="F29" s="59">
        <f t="shared" si="10"/>
        <v>0</v>
      </c>
      <c r="G29" s="59">
        <f t="shared" si="10"/>
        <v>0</v>
      </c>
      <c r="H29" s="59">
        <f t="shared" si="10"/>
        <v>0</v>
      </c>
      <c r="I29" s="59">
        <f t="shared" si="10"/>
        <v>0</v>
      </c>
      <c r="J29" s="59">
        <f>J30</f>
        <v>0</v>
      </c>
    </row>
    <row r="30" spans="1:10" s="63" customFormat="1" ht="15.75" customHeight="1" x14ac:dyDescent="0.3">
      <c r="A30" s="114" t="s">
        <v>105</v>
      </c>
      <c r="B30" s="4" t="s">
        <v>106</v>
      </c>
      <c r="C30" s="60">
        <f>C31</f>
        <v>0</v>
      </c>
      <c r="D30" s="209">
        <f>D31</f>
        <v>0</v>
      </c>
      <c r="E30" s="209">
        <f t="shared" si="10"/>
        <v>0</v>
      </c>
      <c r="F30" s="209">
        <f t="shared" si="10"/>
        <v>0</v>
      </c>
      <c r="G30" s="209">
        <f t="shared" si="10"/>
        <v>0</v>
      </c>
      <c r="H30" s="209">
        <f t="shared" si="10"/>
        <v>0</v>
      </c>
      <c r="I30" s="209">
        <f t="shared" si="10"/>
        <v>0</v>
      </c>
      <c r="J30" s="58">
        <f>J31</f>
        <v>0</v>
      </c>
    </row>
    <row r="31" spans="1:10" s="63" customFormat="1" ht="15.75" customHeight="1" thickBot="1" x14ac:dyDescent="0.35">
      <c r="A31" s="109" t="s">
        <v>68</v>
      </c>
      <c r="B31" s="4" t="s">
        <v>36</v>
      </c>
      <c r="C31" s="52"/>
      <c r="D31" s="52">
        <v>0</v>
      </c>
      <c r="E31" s="52">
        <v>0</v>
      </c>
      <c r="F31" s="52"/>
      <c r="G31" s="52"/>
      <c r="H31" s="52"/>
      <c r="I31" s="52"/>
      <c r="J31" s="58">
        <f>SUM(D31:I31)</f>
        <v>0</v>
      </c>
    </row>
    <row r="32" spans="1:10" s="63" customFormat="1" ht="15.75" customHeight="1" thickBot="1" x14ac:dyDescent="0.35">
      <c r="A32" s="125"/>
      <c r="B32" s="20" t="s">
        <v>39</v>
      </c>
      <c r="C32" s="19">
        <f>C25-C29</f>
        <v>20698</v>
      </c>
      <c r="D32" s="19">
        <f>D25-D29</f>
        <v>25950</v>
      </c>
      <c r="E32" s="19">
        <f t="shared" ref="E32:I32" si="11">E25-E29</f>
        <v>40750</v>
      </c>
      <c r="F32" s="19">
        <f t="shared" si="11"/>
        <v>0</v>
      </c>
      <c r="G32" s="19">
        <f t="shared" si="11"/>
        <v>0</v>
      </c>
      <c r="H32" s="19">
        <f t="shared" si="11"/>
        <v>0</v>
      </c>
      <c r="I32" s="19">
        <f t="shared" si="11"/>
        <v>0</v>
      </c>
      <c r="J32" s="19">
        <f>J25-J29</f>
        <v>66700</v>
      </c>
    </row>
    <row r="33" spans="1:10" s="63" customFormat="1" ht="15.75" customHeight="1" thickBot="1" x14ac:dyDescent="0.35">
      <c r="A33" s="126"/>
      <c r="B33" s="41" t="s">
        <v>40</v>
      </c>
      <c r="C33" s="40">
        <f>C3+C25</f>
        <v>718474</v>
      </c>
      <c r="D33" s="40">
        <f>D3+D25</f>
        <v>814280</v>
      </c>
      <c r="E33" s="40">
        <f t="shared" ref="E33:I33" si="12">E3+E25</f>
        <v>40750</v>
      </c>
      <c r="F33" s="40">
        <f t="shared" si="12"/>
        <v>0</v>
      </c>
      <c r="G33" s="40">
        <f t="shared" si="12"/>
        <v>0</v>
      </c>
      <c r="H33" s="40">
        <f t="shared" si="12"/>
        <v>0</v>
      </c>
      <c r="I33" s="40">
        <f t="shared" si="12"/>
        <v>0</v>
      </c>
      <c r="J33" s="40">
        <f>J3+J25</f>
        <v>855030</v>
      </c>
    </row>
    <row r="34" spans="1:10" s="63" customFormat="1" ht="15.75" customHeight="1" thickBot="1" x14ac:dyDescent="0.35">
      <c r="A34" s="123"/>
      <c r="B34" s="12" t="s">
        <v>147</v>
      </c>
      <c r="C34" s="13">
        <f>C6+C8+C9+C11</f>
        <v>697776</v>
      </c>
      <c r="D34" s="13">
        <f>D6+D8+D9+D11</f>
        <v>784330</v>
      </c>
      <c r="E34" s="13">
        <f t="shared" ref="E34:I34" si="13">E6+E8+E9+E11</f>
        <v>0</v>
      </c>
      <c r="F34" s="13">
        <f t="shared" si="13"/>
        <v>0</v>
      </c>
      <c r="G34" s="13">
        <f t="shared" si="13"/>
        <v>0</v>
      </c>
      <c r="H34" s="13">
        <f t="shared" si="13"/>
        <v>0</v>
      </c>
      <c r="I34" s="13">
        <f t="shared" si="13"/>
        <v>0</v>
      </c>
      <c r="J34" s="13">
        <f>J6+J8+J9+J11</f>
        <v>784330</v>
      </c>
    </row>
    <row r="35" spans="1:10" s="63" customFormat="1" ht="15.75" customHeight="1" thickBot="1" x14ac:dyDescent="0.35">
      <c r="A35" s="123"/>
      <c r="B35" s="12" t="s">
        <v>148</v>
      </c>
      <c r="C35" s="13">
        <f>C7+C10+C12</f>
        <v>0</v>
      </c>
      <c r="D35" s="13">
        <f>D7+D10+D12</f>
        <v>4000</v>
      </c>
      <c r="E35" s="13">
        <f t="shared" ref="E35:I35" si="14">E7+E10+E12</f>
        <v>0</v>
      </c>
      <c r="F35" s="13">
        <f t="shared" si="14"/>
        <v>0</v>
      </c>
      <c r="G35" s="13">
        <f t="shared" si="14"/>
        <v>0</v>
      </c>
      <c r="H35" s="13">
        <f t="shared" si="14"/>
        <v>0</v>
      </c>
      <c r="I35" s="13">
        <f t="shared" si="14"/>
        <v>0</v>
      </c>
      <c r="J35" s="13">
        <f>J7+J10+J12</f>
        <v>4000</v>
      </c>
    </row>
    <row r="36" spans="1:10" s="63" customFormat="1" ht="15.75" customHeight="1" thickBot="1" x14ac:dyDescent="0.35">
      <c r="A36" s="123"/>
      <c r="B36" s="12" t="s">
        <v>149</v>
      </c>
      <c r="C36" s="13">
        <f>C25</f>
        <v>20698</v>
      </c>
      <c r="D36" s="13">
        <f>D25</f>
        <v>25950</v>
      </c>
      <c r="E36" s="13">
        <f t="shared" ref="E36:I36" si="15">E25</f>
        <v>40750</v>
      </c>
      <c r="F36" s="13">
        <f t="shared" si="15"/>
        <v>0</v>
      </c>
      <c r="G36" s="13">
        <f t="shared" si="15"/>
        <v>0</v>
      </c>
      <c r="H36" s="13">
        <f t="shared" si="15"/>
        <v>0</v>
      </c>
      <c r="I36" s="13">
        <f t="shared" si="15"/>
        <v>0</v>
      </c>
      <c r="J36" s="13">
        <f>J25</f>
        <v>66700</v>
      </c>
    </row>
    <row r="37" spans="1:10" s="63" customFormat="1" ht="15.75" customHeight="1" thickBot="1" x14ac:dyDescent="0.35">
      <c r="A37" s="127"/>
      <c r="B37" s="42" t="s">
        <v>41</v>
      </c>
      <c r="C37" s="43">
        <f>C13+C29</f>
        <v>718474</v>
      </c>
      <c r="D37" s="43">
        <f>D13+D29</f>
        <v>814280</v>
      </c>
      <c r="E37" s="43">
        <f t="shared" ref="E37:I37" si="16">E13+E29</f>
        <v>40750</v>
      </c>
      <c r="F37" s="43">
        <f t="shared" si="16"/>
        <v>0</v>
      </c>
      <c r="G37" s="43">
        <f t="shared" si="16"/>
        <v>0</v>
      </c>
      <c r="H37" s="43">
        <f t="shared" si="16"/>
        <v>0</v>
      </c>
      <c r="I37" s="43">
        <f t="shared" si="16"/>
        <v>0</v>
      </c>
      <c r="J37" s="43">
        <f>J13+J29</f>
        <v>855030</v>
      </c>
    </row>
    <row r="38" spans="1:10" s="63" customFormat="1" ht="15.75" customHeight="1" thickBot="1" x14ac:dyDescent="0.35">
      <c r="A38" s="128"/>
      <c r="B38" s="18" t="s">
        <v>150</v>
      </c>
      <c r="C38" s="24">
        <f>C14+C15+C16+C17+C18</f>
        <v>718474</v>
      </c>
      <c r="D38" s="24">
        <f>D14+D15+D16+D17+D18</f>
        <v>810280</v>
      </c>
      <c r="E38" s="24">
        <f t="shared" ref="E38:I38" si="17">E14+E15+E16+E17+E18</f>
        <v>39250</v>
      </c>
      <c r="F38" s="24">
        <f t="shared" si="17"/>
        <v>0</v>
      </c>
      <c r="G38" s="24">
        <f t="shared" si="17"/>
        <v>0</v>
      </c>
      <c r="H38" s="24">
        <f t="shared" si="17"/>
        <v>0</v>
      </c>
      <c r="I38" s="24">
        <f t="shared" si="17"/>
        <v>0</v>
      </c>
      <c r="J38" s="24">
        <f>J14+J15+J16+J17+J18</f>
        <v>849530</v>
      </c>
    </row>
    <row r="39" spans="1:10" s="63" customFormat="1" ht="15.75" customHeight="1" thickBot="1" x14ac:dyDescent="0.35">
      <c r="A39" s="128"/>
      <c r="B39" s="18" t="s">
        <v>148</v>
      </c>
      <c r="C39" s="24">
        <f>C19+C20+C21</f>
        <v>0</v>
      </c>
      <c r="D39" s="24">
        <f>D19+D20+D21</f>
        <v>4000</v>
      </c>
      <c r="E39" s="24">
        <f t="shared" ref="E39:I39" si="18">E19+E20+E21</f>
        <v>1500</v>
      </c>
      <c r="F39" s="24">
        <f t="shared" si="18"/>
        <v>0</v>
      </c>
      <c r="G39" s="24">
        <f t="shared" si="18"/>
        <v>0</v>
      </c>
      <c r="H39" s="24">
        <f t="shared" si="18"/>
        <v>0</v>
      </c>
      <c r="I39" s="24">
        <f t="shared" si="18"/>
        <v>0</v>
      </c>
      <c r="J39" s="24">
        <f>J19+J20+J21</f>
        <v>5500</v>
      </c>
    </row>
    <row r="40" spans="1:10" s="63" customFormat="1" ht="15.75" customHeight="1" thickBot="1" x14ac:dyDescent="0.35">
      <c r="A40" s="128"/>
      <c r="B40" s="45" t="s">
        <v>149</v>
      </c>
      <c r="C40" s="24">
        <f>C29</f>
        <v>0</v>
      </c>
      <c r="D40" s="24">
        <f>D29</f>
        <v>0</v>
      </c>
      <c r="E40" s="24">
        <f t="shared" ref="E40:I40" si="19">E29</f>
        <v>0</v>
      </c>
      <c r="F40" s="24">
        <f t="shared" si="19"/>
        <v>0</v>
      </c>
      <c r="G40" s="24">
        <f t="shared" si="19"/>
        <v>0</v>
      </c>
      <c r="H40" s="24">
        <f t="shared" si="19"/>
        <v>0</v>
      </c>
      <c r="I40" s="24">
        <f t="shared" si="19"/>
        <v>0</v>
      </c>
      <c r="J40" s="24">
        <f>J29</f>
        <v>0</v>
      </c>
    </row>
    <row r="41" spans="1:10" s="63" customFormat="1" ht="15.75" customHeight="1" thickBot="1" x14ac:dyDescent="0.35">
      <c r="A41" s="171"/>
      <c r="B41" s="21" t="s">
        <v>37</v>
      </c>
      <c r="C41" s="22">
        <f t="shared" ref="C41:J44" si="20">C33-C37</f>
        <v>0</v>
      </c>
      <c r="D41" s="22">
        <f>D33-D37</f>
        <v>0</v>
      </c>
      <c r="E41" s="22">
        <f t="shared" ref="E41:I41" si="21">E33-E37</f>
        <v>0</v>
      </c>
      <c r="F41" s="22">
        <f t="shared" si="21"/>
        <v>0</v>
      </c>
      <c r="G41" s="22">
        <f t="shared" si="21"/>
        <v>0</v>
      </c>
      <c r="H41" s="22">
        <f t="shared" si="21"/>
        <v>0</v>
      </c>
      <c r="I41" s="22">
        <f t="shared" si="21"/>
        <v>0</v>
      </c>
      <c r="J41" s="22">
        <f t="shared" si="20"/>
        <v>0</v>
      </c>
    </row>
    <row r="42" spans="1:10" s="63" customFormat="1" ht="15.75" customHeight="1" thickBot="1" x14ac:dyDescent="0.35">
      <c r="A42" s="172"/>
      <c r="B42" s="44" t="s">
        <v>147</v>
      </c>
      <c r="C42" s="30">
        <f t="shared" si="20"/>
        <v>-20698</v>
      </c>
      <c r="D42" s="30">
        <f>D34-D38</f>
        <v>-25950</v>
      </c>
      <c r="E42" s="30">
        <f t="shared" ref="E42:I42" si="22">E34-E38</f>
        <v>-39250</v>
      </c>
      <c r="F42" s="30">
        <f t="shared" si="22"/>
        <v>0</v>
      </c>
      <c r="G42" s="30">
        <f t="shared" si="22"/>
        <v>0</v>
      </c>
      <c r="H42" s="30">
        <f t="shared" si="22"/>
        <v>0</v>
      </c>
      <c r="I42" s="30">
        <f t="shared" si="22"/>
        <v>0</v>
      </c>
      <c r="J42" s="30">
        <f t="shared" si="20"/>
        <v>-65200</v>
      </c>
    </row>
    <row r="43" spans="1:10" s="63" customFormat="1" ht="15.75" customHeight="1" thickBot="1" x14ac:dyDescent="0.35">
      <c r="A43" s="173"/>
      <c r="B43" s="44" t="s">
        <v>151</v>
      </c>
      <c r="C43" s="30">
        <f t="shared" si="20"/>
        <v>0</v>
      </c>
      <c r="D43" s="30">
        <f>D35-D39</f>
        <v>0</v>
      </c>
      <c r="E43" s="30">
        <f t="shared" ref="E43:I43" si="23">E35-E39</f>
        <v>-1500</v>
      </c>
      <c r="F43" s="30">
        <f t="shared" si="23"/>
        <v>0</v>
      </c>
      <c r="G43" s="30">
        <f t="shared" si="23"/>
        <v>0</v>
      </c>
      <c r="H43" s="30">
        <f t="shared" si="23"/>
        <v>0</v>
      </c>
      <c r="I43" s="30">
        <f t="shared" si="23"/>
        <v>0</v>
      </c>
      <c r="J43" s="30">
        <f t="shared" si="20"/>
        <v>-1500</v>
      </c>
    </row>
    <row r="44" spans="1:10" s="63" customFormat="1" ht="15.75" customHeight="1" thickBot="1" x14ac:dyDescent="0.35">
      <c r="A44" s="173"/>
      <c r="B44" s="44" t="s">
        <v>149</v>
      </c>
      <c r="C44" s="174">
        <f t="shared" si="20"/>
        <v>20698</v>
      </c>
      <c r="D44" s="174">
        <f>D36-D40</f>
        <v>25950</v>
      </c>
      <c r="E44" s="174">
        <f t="shared" ref="E44:I44" si="24">E36-E40</f>
        <v>40750</v>
      </c>
      <c r="F44" s="174">
        <f t="shared" si="24"/>
        <v>0</v>
      </c>
      <c r="G44" s="174">
        <f t="shared" si="24"/>
        <v>0</v>
      </c>
      <c r="H44" s="174">
        <f t="shared" si="24"/>
        <v>0</v>
      </c>
      <c r="I44" s="174">
        <f t="shared" si="24"/>
        <v>0</v>
      </c>
      <c r="J44" s="174">
        <f t="shared" si="20"/>
        <v>66700</v>
      </c>
    </row>
    <row r="56" ht="14.4" customHeight="1" x14ac:dyDescent="0.3"/>
    <row r="57" ht="14.4" customHeight="1" x14ac:dyDescent="0.3"/>
  </sheetData>
  <mergeCells count="3">
    <mergeCell ref="A1:A2"/>
    <mergeCell ref="B1:B2"/>
    <mergeCell ref="D1:J1"/>
  </mergeCells>
  <printOptions horizontalCentered="1"/>
  <pageMargins left="0.19685039370078741" right="0.11811023622047245" top="1.1417322834645669" bottom="0.35433070866141736" header="0.51181102362204722" footer="0.31496062992125984"/>
  <pageSetup paperSize="9" scale="89" orientation="portrait" r:id="rId1"/>
  <headerFooter>
    <oddHeader>&amp;C&amp;"Times New Roman,Félkövér"&amp;10Szentendre Város Egészségügyi Intézményei bevételei és kiadásai mérlegszerűen 
2019. év&amp;R&amp;"Times New Roman,Normál"&amp;10 2/c sz. melléklet
EFt</oddHeader>
    <oddFooter>&amp;R&amp;D</oddFooter>
  </headerFooter>
  <rowBreaks count="1" manualBreakCount="1">
    <brk id="7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81"/>
  <sheetViews>
    <sheetView view="pageBreakPreview" zoomScale="90" zoomScaleNormal="90" zoomScaleSheetLayoutView="90" workbookViewId="0">
      <pane xSplit="2" ySplit="3" topLeftCell="C4" activePane="bottomRight" state="frozen"/>
      <selection activeCell="B8" sqref="B8"/>
      <selection pane="topRight" activeCell="B8" sqref="B8"/>
      <selection pane="bottomLeft" activeCell="B8" sqref="B8"/>
      <selection pane="bottomRight" activeCell="J27" sqref="J27"/>
    </sheetView>
  </sheetViews>
  <sheetFormatPr defaultColWidth="9.33203125" defaultRowHeight="13.2" x14ac:dyDescent="0.3"/>
  <cols>
    <col min="1" max="1" width="5.5546875" style="65" bestFit="1" customWidth="1"/>
    <col min="2" max="2" width="61.33203125" style="65" bestFit="1" customWidth="1"/>
    <col min="3" max="5" width="11.44140625" style="101" customWidth="1"/>
    <col min="6" max="9" width="11.44140625" style="101" hidden="1" customWidth="1"/>
    <col min="10" max="10" width="11.44140625" style="101" customWidth="1"/>
    <col min="11" max="16384" width="9.33203125" style="65"/>
  </cols>
  <sheetData>
    <row r="1" spans="1:11" s="63" customFormat="1" ht="29.25" customHeight="1" thickBot="1" x14ac:dyDescent="0.35">
      <c r="A1" s="247"/>
      <c r="B1" s="254" t="s">
        <v>154</v>
      </c>
      <c r="C1" s="107" t="s">
        <v>153</v>
      </c>
      <c r="D1" s="259" t="s">
        <v>155</v>
      </c>
      <c r="E1" s="260"/>
      <c r="F1" s="260"/>
      <c r="G1" s="260"/>
      <c r="H1" s="260"/>
      <c r="I1" s="260"/>
      <c r="J1" s="261"/>
    </row>
    <row r="2" spans="1:11" s="63" customFormat="1" ht="29.25" customHeight="1" thickBot="1" x14ac:dyDescent="0.35">
      <c r="A2" s="248"/>
      <c r="B2" s="255"/>
      <c r="C2" s="66" t="s">
        <v>8</v>
      </c>
      <c r="D2" s="66" t="s">
        <v>8</v>
      </c>
      <c r="E2" s="66" t="s">
        <v>161</v>
      </c>
      <c r="F2" s="66"/>
      <c r="G2" s="66"/>
      <c r="H2" s="66"/>
      <c r="I2" s="66"/>
      <c r="J2" s="66" t="s">
        <v>8</v>
      </c>
    </row>
    <row r="3" spans="1:11" ht="18" customHeight="1" thickBot="1" x14ac:dyDescent="0.35">
      <c r="A3" s="148" t="s">
        <v>0</v>
      </c>
      <c r="B3" s="67" t="s">
        <v>71</v>
      </c>
      <c r="C3" s="68">
        <f>C6+C7+C8+C9+C10+C11+C12</f>
        <v>10106</v>
      </c>
      <c r="D3" s="68">
        <f>D6+D7+D8+D9+D10+D11+D12</f>
        <v>9211</v>
      </c>
      <c r="E3" s="68">
        <f t="shared" ref="E3:J3" si="0">E6+E7+E8+E9+E10+E11+E12</f>
        <v>4391</v>
      </c>
      <c r="F3" s="68">
        <f t="shared" si="0"/>
        <v>0</v>
      </c>
      <c r="G3" s="68">
        <f t="shared" si="0"/>
        <v>0</v>
      </c>
      <c r="H3" s="68">
        <f t="shared" si="0"/>
        <v>0</v>
      </c>
      <c r="I3" s="68">
        <f t="shared" si="0"/>
        <v>0</v>
      </c>
      <c r="J3" s="68">
        <f t="shared" si="0"/>
        <v>13602</v>
      </c>
      <c r="K3" s="210"/>
    </row>
    <row r="4" spans="1:11" ht="15" customHeight="1" thickBot="1" x14ac:dyDescent="0.35">
      <c r="A4" s="149" t="s">
        <v>72</v>
      </c>
      <c r="B4" s="69" t="s">
        <v>12</v>
      </c>
      <c r="C4" s="70"/>
      <c r="D4" s="70">
        <v>0</v>
      </c>
      <c r="E4" s="70"/>
      <c r="F4" s="70"/>
      <c r="G4" s="70"/>
      <c r="H4" s="70"/>
      <c r="I4" s="70"/>
      <c r="J4" s="70">
        <f>SUM(D4:I4)</f>
        <v>0</v>
      </c>
    </row>
    <row r="5" spans="1:11" ht="15" customHeight="1" x14ac:dyDescent="0.3">
      <c r="A5" s="149" t="s">
        <v>124</v>
      </c>
      <c r="B5" s="7" t="s">
        <v>152</v>
      </c>
      <c r="C5" s="71"/>
      <c r="D5" s="71">
        <v>0</v>
      </c>
      <c r="E5" s="71">
        <v>3500</v>
      </c>
      <c r="F5" s="71"/>
      <c r="G5" s="71"/>
      <c r="H5" s="71"/>
      <c r="I5" s="71"/>
      <c r="J5" s="70">
        <f>SUM(D5:I5)</f>
        <v>3500</v>
      </c>
    </row>
    <row r="6" spans="1:11" ht="15" customHeight="1" x14ac:dyDescent="0.3">
      <c r="A6" s="150" t="s">
        <v>73</v>
      </c>
      <c r="B6" s="72" t="s">
        <v>13</v>
      </c>
      <c r="C6" s="73">
        <f>SUM(C4:C5)</f>
        <v>0</v>
      </c>
      <c r="D6" s="73">
        <f>D4+D5</f>
        <v>0</v>
      </c>
      <c r="E6" s="73">
        <f t="shared" ref="E6:J6" si="1">E4+E5</f>
        <v>3500</v>
      </c>
      <c r="F6" s="73">
        <f t="shared" si="1"/>
        <v>0</v>
      </c>
      <c r="G6" s="73">
        <f t="shared" si="1"/>
        <v>0</v>
      </c>
      <c r="H6" s="73">
        <f t="shared" si="1"/>
        <v>0</v>
      </c>
      <c r="I6" s="73">
        <f t="shared" si="1"/>
        <v>0</v>
      </c>
      <c r="J6" s="73">
        <f t="shared" si="1"/>
        <v>3500</v>
      </c>
    </row>
    <row r="7" spans="1:11" ht="15" customHeight="1" x14ac:dyDescent="0.3">
      <c r="A7" s="151" t="s">
        <v>74</v>
      </c>
      <c r="B7" s="72" t="s">
        <v>14</v>
      </c>
      <c r="C7" s="73"/>
      <c r="D7" s="73">
        <v>0</v>
      </c>
      <c r="E7" s="73"/>
      <c r="F7" s="73"/>
      <c r="G7" s="73"/>
      <c r="H7" s="73"/>
      <c r="I7" s="73"/>
      <c r="J7" s="73">
        <f>SUM(D7:I7)</f>
        <v>0</v>
      </c>
    </row>
    <row r="8" spans="1:11" ht="15" customHeight="1" x14ac:dyDescent="0.3">
      <c r="A8" s="150" t="s">
        <v>75</v>
      </c>
      <c r="B8" s="72" t="s">
        <v>4</v>
      </c>
      <c r="C8" s="73"/>
      <c r="D8" s="73">
        <v>0</v>
      </c>
      <c r="E8" s="73"/>
      <c r="F8" s="73"/>
      <c r="G8" s="73"/>
      <c r="H8" s="73"/>
      <c r="I8" s="73"/>
      <c r="J8" s="73">
        <f t="shared" ref="J8:J12" si="2">SUM(D8:I8)</f>
        <v>0</v>
      </c>
    </row>
    <row r="9" spans="1:11" ht="15" customHeight="1" x14ac:dyDescent="0.3">
      <c r="A9" s="150" t="s">
        <v>81</v>
      </c>
      <c r="B9" s="72" t="s">
        <v>16</v>
      </c>
      <c r="C9" s="73">
        <v>10106</v>
      </c>
      <c r="D9" s="73">
        <v>9211</v>
      </c>
      <c r="E9" s="73">
        <v>891</v>
      </c>
      <c r="F9" s="73"/>
      <c r="G9" s="73"/>
      <c r="H9" s="73"/>
      <c r="I9" s="73"/>
      <c r="J9" s="73">
        <f t="shared" si="2"/>
        <v>10102</v>
      </c>
    </row>
    <row r="10" spans="1:11" ht="15" customHeight="1" x14ac:dyDescent="0.3">
      <c r="A10" s="150" t="s">
        <v>82</v>
      </c>
      <c r="B10" s="72" t="s">
        <v>17</v>
      </c>
      <c r="C10" s="73"/>
      <c r="D10" s="73">
        <v>0</v>
      </c>
      <c r="E10" s="73"/>
      <c r="F10" s="73"/>
      <c r="G10" s="73"/>
      <c r="H10" s="73"/>
      <c r="I10" s="73"/>
      <c r="J10" s="73">
        <f t="shared" si="2"/>
        <v>0</v>
      </c>
    </row>
    <row r="11" spans="1:11" ht="15" customHeight="1" x14ac:dyDescent="0.3">
      <c r="A11" s="168" t="s">
        <v>83</v>
      </c>
      <c r="B11" s="77" t="s">
        <v>5</v>
      </c>
      <c r="C11" s="78"/>
      <c r="D11" s="78">
        <v>0</v>
      </c>
      <c r="E11" s="78"/>
      <c r="F11" s="78"/>
      <c r="G11" s="78"/>
      <c r="H11" s="78"/>
      <c r="I11" s="78"/>
      <c r="J11" s="73">
        <f t="shared" si="2"/>
        <v>0</v>
      </c>
    </row>
    <row r="12" spans="1:11" ht="15" customHeight="1" x14ac:dyDescent="0.3">
      <c r="A12" s="169" t="s">
        <v>84</v>
      </c>
      <c r="B12" s="145" t="s">
        <v>7</v>
      </c>
      <c r="C12" s="143"/>
      <c r="D12" s="143">
        <v>0</v>
      </c>
      <c r="E12" s="143"/>
      <c r="F12" s="143"/>
      <c r="G12" s="143"/>
      <c r="H12" s="143"/>
      <c r="I12" s="143"/>
      <c r="J12" s="73">
        <f t="shared" si="2"/>
        <v>0</v>
      </c>
    </row>
    <row r="13" spans="1:11" ht="18" customHeight="1" thickBot="1" x14ac:dyDescent="0.35">
      <c r="A13" s="170" t="s">
        <v>6</v>
      </c>
      <c r="B13" s="146" t="s">
        <v>57</v>
      </c>
      <c r="C13" s="144">
        <f>C14+C15+C16+C17+C18+C19+C20+C21</f>
        <v>263377</v>
      </c>
      <c r="D13" s="144">
        <f>D14+D15+D16+D17+D18+D19+D20+D21</f>
        <v>290435</v>
      </c>
      <c r="E13" s="144">
        <f t="shared" ref="E13:J13" si="3">E14+E15+E16+E17+E18+E19+E20+E21</f>
        <v>13712</v>
      </c>
      <c r="F13" s="144">
        <f t="shared" si="3"/>
        <v>0</v>
      </c>
      <c r="G13" s="144">
        <f t="shared" si="3"/>
        <v>0</v>
      </c>
      <c r="H13" s="144">
        <f t="shared" si="3"/>
        <v>0</v>
      </c>
      <c r="I13" s="144">
        <f t="shared" si="3"/>
        <v>0</v>
      </c>
      <c r="J13" s="144">
        <f t="shared" si="3"/>
        <v>304147</v>
      </c>
    </row>
    <row r="14" spans="1:11" s="82" customFormat="1" ht="15" customHeight="1" x14ac:dyDescent="0.3">
      <c r="A14" s="150" t="s">
        <v>42</v>
      </c>
      <c r="B14" s="72" t="s">
        <v>1</v>
      </c>
      <c r="C14" s="78">
        <v>106046</v>
      </c>
      <c r="D14" s="78">
        <v>124446</v>
      </c>
      <c r="E14" s="78">
        <v>3508</v>
      </c>
      <c r="F14" s="78"/>
      <c r="G14" s="78"/>
      <c r="H14" s="78"/>
      <c r="I14" s="78"/>
      <c r="J14" s="78">
        <f>SUM(D14:I14)</f>
        <v>127954</v>
      </c>
    </row>
    <row r="15" spans="1:11" s="82" customFormat="1" ht="15" customHeight="1" x14ac:dyDescent="0.3">
      <c r="A15" s="150" t="s">
        <v>45</v>
      </c>
      <c r="B15" s="72" t="s">
        <v>2</v>
      </c>
      <c r="C15" s="78">
        <v>22993</v>
      </c>
      <c r="D15" s="78">
        <v>25455</v>
      </c>
      <c r="E15" s="78">
        <v>684</v>
      </c>
      <c r="F15" s="78"/>
      <c r="G15" s="78"/>
      <c r="H15" s="78"/>
      <c r="I15" s="78"/>
      <c r="J15" s="78">
        <f t="shared" ref="J15:J21" si="4">SUM(D15:I15)</f>
        <v>26139</v>
      </c>
    </row>
    <row r="16" spans="1:11" s="82" customFormat="1" ht="15" customHeight="1" x14ac:dyDescent="0.3">
      <c r="A16" s="150" t="s">
        <v>46</v>
      </c>
      <c r="B16" s="72" t="s">
        <v>3</v>
      </c>
      <c r="C16" s="78">
        <v>66314</v>
      </c>
      <c r="D16" s="78">
        <v>66082</v>
      </c>
      <c r="E16" s="78">
        <v>4237</v>
      </c>
      <c r="F16" s="78"/>
      <c r="G16" s="78"/>
      <c r="H16" s="78"/>
      <c r="I16" s="78"/>
      <c r="J16" s="78">
        <f t="shared" si="4"/>
        <v>70319</v>
      </c>
    </row>
    <row r="17" spans="1:10" ht="15" customHeight="1" x14ac:dyDescent="0.3">
      <c r="A17" s="151" t="s">
        <v>52</v>
      </c>
      <c r="B17" s="72" t="s">
        <v>118</v>
      </c>
      <c r="C17" s="78">
        <v>0</v>
      </c>
      <c r="D17" s="78">
        <v>0</v>
      </c>
      <c r="E17" s="78"/>
      <c r="F17" s="78"/>
      <c r="G17" s="78"/>
      <c r="H17" s="78"/>
      <c r="I17" s="78"/>
      <c r="J17" s="78">
        <f t="shared" si="4"/>
        <v>0</v>
      </c>
    </row>
    <row r="18" spans="1:10" s="82" customFormat="1" ht="15" customHeight="1" x14ac:dyDescent="0.3">
      <c r="A18" s="150" t="s">
        <v>53</v>
      </c>
      <c r="B18" s="72" t="s">
        <v>119</v>
      </c>
      <c r="C18" s="78"/>
      <c r="D18" s="78">
        <v>0</v>
      </c>
      <c r="E18" s="78"/>
      <c r="F18" s="78"/>
      <c r="G18" s="78"/>
      <c r="H18" s="78"/>
      <c r="I18" s="78"/>
      <c r="J18" s="78">
        <f t="shared" si="4"/>
        <v>0</v>
      </c>
    </row>
    <row r="19" spans="1:10" s="82" customFormat="1" ht="15" customHeight="1" x14ac:dyDescent="0.3">
      <c r="A19" s="150" t="s">
        <v>54</v>
      </c>
      <c r="B19" s="72" t="s">
        <v>126</v>
      </c>
      <c r="C19" s="78">
        <v>68024</v>
      </c>
      <c r="D19" s="78">
        <v>74452</v>
      </c>
      <c r="E19" s="78">
        <v>3923</v>
      </c>
      <c r="F19" s="78"/>
      <c r="G19" s="78"/>
      <c r="H19" s="78"/>
      <c r="I19" s="78"/>
      <c r="J19" s="78">
        <f t="shared" si="4"/>
        <v>78375</v>
      </c>
    </row>
    <row r="20" spans="1:10" ht="15" customHeight="1" x14ac:dyDescent="0.3">
      <c r="A20" s="150" t="s">
        <v>55</v>
      </c>
      <c r="B20" s="72" t="s">
        <v>117</v>
      </c>
      <c r="C20" s="78"/>
      <c r="D20" s="78">
        <v>0</v>
      </c>
      <c r="E20" s="78"/>
      <c r="F20" s="78"/>
      <c r="G20" s="78"/>
      <c r="H20" s="78"/>
      <c r="I20" s="78"/>
      <c r="J20" s="78">
        <f t="shared" si="4"/>
        <v>0</v>
      </c>
    </row>
    <row r="21" spans="1:10" ht="15" customHeight="1" x14ac:dyDescent="0.3">
      <c r="A21" s="150" t="s">
        <v>56</v>
      </c>
      <c r="B21" s="84" t="s">
        <v>127</v>
      </c>
      <c r="C21" s="78"/>
      <c r="D21" s="78">
        <v>0</v>
      </c>
      <c r="E21" s="78">
        <v>1360</v>
      </c>
      <c r="F21" s="78"/>
      <c r="G21" s="78"/>
      <c r="H21" s="78"/>
      <c r="I21" s="78"/>
      <c r="J21" s="78">
        <f t="shared" si="4"/>
        <v>1360</v>
      </c>
    </row>
    <row r="22" spans="1:10" ht="15.75" customHeight="1" thickBot="1" x14ac:dyDescent="0.35">
      <c r="A22" s="154"/>
      <c r="B22" s="85" t="s">
        <v>25</v>
      </c>
      <c r="C22" s="86">
        <f>C3-C13</f>
        <v>-253271</v>
      </c>
      <c r="D22" s="86">
        <f>D3-D13</f>
        <v>-281224</v>
      </c>
      <c r="E22" s="86">
        <f t="shared" ref="E22:J22" si="5">E3-E13</f>
        <v>-9321</v>
      </c>
      <c r="F22" s="86">
        <f t="shared" si="5"/>
        <v>0</v>
      </c>
      <c r="G22" s="86">
        <f t="shared" si="5"/>
        <v>0</v>
      </c>
      <c r="H22" s="86">
        <f t="shared" si="5"/>
        <v>0</v>
      </c>
      <c r="I22" s="86">
        <f t="shared" si="5"/>
        <v>0</v>
      </c>
      <c r="J22" s="86">
        <f t="shared" si="5"/>
        <v>-290545</v>
      </c>
    </row>
    <row r="23" spans="1:10" ht="15.75" customHeight="1" thickBot="1" x14ac:dyDescent="0.35">
      <c r="A23" s="155"/>
      <c r="B23" s="87" t="s">
        <v>26</v>
      </c>
      <c r="C23" s="88">
        <f>C6+C8+C9+C11-C14-C15-C16-C17-C18-C19-C20</f>
        <v>-253271</v>
      </c>
      <c r="D23" s="88">
        <f>D6+D8+D9+D11-D14-D15-D16-D17-D18</f>
        <v>-206772</v>
      </c>
      <c r="E23" s="88">
        <f t="shared" ref="E23:J23" si="6">E6+E8+E9+E11-E14-E15-E16-E17-E18</f>
        <v>-4038</v>
      </c>
      <c r="F23" s="88">
        <f t="shared" si="6"/>
        <v>0</v>
      </c>
      <c r="G23" s="88">
        <f t="shared" si="6"/>
        <v>0</v>
      </c>
      <c r="H23" s="88">
        <f t="shared" si="6"/>
        <v>0</v>
      </c>
      <c r="I23" s="88">
        <f t="shared" si="6"/>
        <v>0</v>
      </c>
      <c r="J23" s="88">
        <f t="shared" si="6"/>
        <v>-210810</v>
      </c>
    </row>
    <row r="24" spans="1:10" ht="18" customHeight="1" thickBot="1" x14ac:dyDescent="0.35">
      <c r="A24" s="155"/>
      <c r="B24" s="87" t="s">
        <v>27</v>
      </c>
      <c r="C24" s="88">
        <f>C7+C10+C12-C21</f>
        <v>0</v>
      </c>
      <c r="D24" s="88">
        <f>D7+D10+D12-D19-D20-D21</f>
        <v>-74452</v>
      </c>
      <c r="E24" s="88">
        <f t="shared" ref="E24:J24" si="7">E7+E10+E12-E19-E20-E21</f>
        <v>-5283</v>
      </c>
      <c r="F24" s="88">
        <f t="shared" si="7"/>
        <v>0</v>
      </c>
      <c r="G24" s="88">
        <f t="shared" si="7"/>
        <v>0</v>
      </c>
      <c r="H24" s="88">
        <f t="shared" si="7"/>
        <v>0</v>
      </c>
      <c r="I24" s="88">
        <f t="shared" si="7"/>
        <v>0</v>
      </c>
      <c r="J24" s="88">
        <f t="shared" si="7"/>
        <v>-79735</v>
      </c>
    </row>
    <row r="25" spans="1:10" ht="15.75" customHeight="1" thickBot="1" x14ac:dyDescent="0.35">
      <c r="A25" s="156" t="s">
        <v>99</v>
      </c>
      <c r="B25" s="89" t="s">
        <v>28</v>
      </c>
      <c r="C25" s="68">
        <f t="shared" ref="C25:C26" si="8">C26</f>
        <v>253271</v>
      </c>
      <c r="D25" s="68">
        <f>D26</f>
        <v>281224</v>
      </c>
      <c r="E25" s="68">
        <f t="shared" ref="E25:J25" si="9">E26</f>
        <v>9321</v>
      </c>
      <c r="F25" s="68">
        <f t="shared" si="9"/>
        <v>0</v>
      </c>
      <c r="G25" s="68">
        <f t="shared" si="9"/>
        <v>0</v>
      </c>
      <c r="H25" s="68">
        <f t="shared" si="9"/>
        <v>0</v>
      </c>
      <c r="I25" s="68">
        <f t="shared" si="9"/>
        <v>0</v>
      </c>
      <c r="J25" s="68">
        <f t="shared" si="9"/>
        <v>290545</v>
      </c>
    </row>
    <row r="26" spans="1:10" ht="14.25" customHeight="1" x14ac:dyDescent="0.3">
      <c r="A26" s="157" t="s">
        <v>87</v>
      </c>
      <c r="B26" s="76" t="s">
        <v>33</v>
      </c>
      <c r="C26" s="83">
        <f t="shared" si="8"/>
        <v>253271</v>
      </c>
      <c r="D26" s="83">
        <f>D27+D28</f>
        <v>281224</v>
      </c>
      <c r="E26" s="83">
        <f t="shared" ref="E26:I26" si="10">E27+E28</f>
        <v>9321</v>
      </c>
      <c r="F26" s="83">
        <f t="shared" si="10"/>
        <v>0</v>
      </c>
      <c r="G26" s="83">
        <f t="shared" si="10"/>
        <v>0</v>
      </c>
      <c r="H26" s="83">
        <f t="shared" si="10"/>
        <v>0</v>
      </c>
      <c r="I26" s="83">
        <f t="shared" si="10"/>
        <v>0</v>
      </c>
      <c r="J26" s="83">
        <f>J27+J28</f>
        <v>290545</v>
      </c>
    </row>
    <row r="27" spans="1:10" ht="14.25" customHeight="1" x14ac:dyDescent="0.3">
      <c r="A27" s="157" t="s">
        <v>88</v>
      </c>
      <c r="B27" s="76" t="s">
        <v>89</v>
      </c>
      <c r="C27" s="75">
        <v>253271</v>
      </c>
      <c r="D27" s="242">
        <v>281224</v>
      </c>
      <c r="E27" s="75">
        <v>4192</v>
      </c>
      <c r="F27" s="75"/>
      <c r="G27" s="75"/>
      <c r="H27" s="75"/>
      <c r="I27" s="75"/>
      <c r="J27" s="75">
        <f>SUM(D27:I27)</f>
        <v>285416</v>
      </c>
    </row>
    <row r="28" spans="1:10" ht="14.25" customHeight="1" thickBot="1" x14ac:dyDescent="0.35">
      <c r="A28" s="236" t="s">
        <v>62</v>
      </c>
      <c r="B28" s="237" t="s">
        <v>162</v>
      </c>
      <c r="C28" s="238"/>
      <c r="D28" s="238">
        <v>0</v>
      </c>
      <c r="E28" s="238">
        <v>5129</v>
      </c>
      <c r="F28" s="238"/>
      <c r="G28" s="238"/>
      <c r="H28" s="238"/>
      <c r="I28" s="238"/>
      <c r="J28" s="238">
        <f>SUM(D28:I28)</f>
        <v>5129</v>
      </c>
    </row>
    <row r="29" spans="1:10" ht="15" customHeight="1" thickBot="1" x14ac:dyDescent="0.35">
      <c r="A29" s="158" t="s">
        <v>100</v>
      </c>
      <c r="B29" s="91" t="s">
        <v>35</v>
      </c>
      <c r="C29" s="92">
        <f>C30</f>
        <v>0</v>
      </c>
      <c r="D29" s="92">
        <f>D30</f>
        <v>0</v>
      </c>
      <c r="E29" s="92">
        <f t="shared" ref="E29:J30" si="11">E30</f>
        <v>0</v>
      </c>
      <c r="F29" s="92">
        <f t="shared" si="11"/>
        <v>0</v>
      </c>
      <c r="G29" s="92">
        <f t="shared" si="11"/>
        <v>0</v>
      </c>
      <c r="H29" s="92">
        <f t="shared" si="11"/>
        <v>0</v>
      </c>
      <c r="I29" s="92">
        <f t="shared" si="11"/>
        <v>0</v>
      </c>
      <c r="J29" s="92">
        <f t="shared" si="11"/>
        <v>0</v>
      </c>
    </row>
    <row r="30" spans="1:10" ht="15" customHeight="1" x14ac:dyDescent="0.3">
      <c r="A30" s="157" t="s">
        <v>105</v>
      </c>
      <c r="B30" s="76" t="s">
        <v>106</v>
      </c>
      <c r="C30" s="90">
        <f>C31</f>
        <v>0</v>
      </c>
      <c r="D30" s="90">
        <f>D31</f>
        <v>0</v>
      </c>
      <c r="E30" s="90">
        <f t="shared" si="11"/>
        <v>0</v>
      </c>
      <c r="F30" s="90">
        <f t="shared" si="11"/>
        <v>0</v>
      </c>
      <c r="G30" s="90">
        <f t="shared" si="11"/>
        <v>0</v>
      </c>
      <c r="H30" s="90">
        <f t="shared" si="11"/>
        <v>0</v>
      </c>
      <c r="I30" s="90">
        <f t="shared" si="11"/>
        <v>0</v>
      </c>
      <c r="J30" s="90">
        <f t="shared" si="11"/>
        <v>0</v>
      </c>
    </row>
    <row r="31" spans="1:10" ht="15" customHeight="1" thickBot="1" x14ac:dyDescent="0.35">
      <c r="A31" s="149" t="s">
        <v>68</v>
      </c>
      <c r="B31" s="76" t="s">
        <v>36</v>
      </c>
      <c r="C31" s="75"/>
      <c r="D31" s="75">
        <v>0</v>
      </c>
      <c r="E31" s="75"/>
      <c r="F31" s="75"/>
      <c r="G31" s="75"/>
      <c r="H31" s="75"/>
      <c r="I31" s="75"/>
      <c r="J31" s="75">
        <f>SUM(D31:I31)</f>
        <v>0</v>
      </c>
    </row>
    <row r="32" spans="1:10" ht="15.75" customHeight="1" thickBot="1" x14ac:dyDescent="0.35">
      <c r="A32" s="159"/>
      <c r="B32" s="93" t="s">
        <v>39</v>
      </c>
      <c r="C32" s="94">
        <f>C25-C29</f>
        <v>253271</v>
      </c>
      <c r="D32" s="94">
        <f>D25-D29</f>
        <v>281224</v>
      </c>
      <c r="E32" s="94">
        <f t="shared" ref="E32:J32" si="12">E25-E29</f>
        <v>9321</v>
      </c>
      <c r="F32" s="94">
        <f t="shared" si="12"/>
        <v>0</v>
      </c>
      <c r="G32" s="94">
        <f t="shared" si="12"/>
        <v>0</v>
      </c>
      <c r="H32" s="94">
        <f t="shared" si="12"/>
        <v>0</v>
      </c>
      <c r="I32" s="94">
        <f t="shared" si="12"/>
        <v>0</v>
      </c>
      <c r="J32" s="94">
        <f t="shared" si="12"/>
        <v>290545</v>
      </c>
    </row>
    <row r="33" spans="1:10" ht="15.75" customHeight="1" thickBot="1" x14ac:dyDescent="0.35">
      <c r="A33" s="160"/>
      <c r="B33" s="95" t="s">
        <v>40</v>
      </c>
      <c r="C33" s="96">
        <f>C3+C25</f>
        <v>263377</v>
      </c>
      <c r="D33" s="96">
        <f>D3+D25</f>
        <v>290435</v>
      </c>
      <c r="E33" s="96">
        <f t="shared" ref="E33:J33" si="13">E3+E25</f>
        <v>13712</v>
      </c>
      <c r="F33" s="96">
        <f t="shared" si="13"/>
        <v>0</v>
      </c>
      <c r="G33" s="96">
        <f t="shared" si="13"/>
        <v>0</v>
      </c>
      <c r="H33" s="96">
        <f t="shared" si="13"/>
        <v>0</v>
      </c>
      <c r="I33" s="96">
        <f t="shared" si="13"/>
        <v>0</v>
      </c>
      <c r="J33" s="96">
        <f t="shared" si="13"/>
        <v>304147</v>
      </c>
    </row>
    <row r="34" spans="1:10" ht="15.75" customHeight="1" thickBot="1" x14ac:dyDescent="0.35">
      <c r="A34" s="156"/>
      <c r="B34" s="132" t="s">
        <v>147</v>
      </c>
      <c r="C34" s="68">
        <f>C6+C8+C9+C11</f>
        <v>10106</v>
      </c>
      <c r="D34" s="68">
        <f>D6+D8+D9</f>
        <v>9211</v>
      </c>
      <c r="E34" s="68">
        <f t="shared" ref="E34:J34" si="14">E6+E8+E9</f>
        <v>4391</v>
      </c>
      <c r="F34" s="68">
        <f t="shared" si="14"/>
        <v>0</v>
      </c>
      <c r="G34" s="68">
        <f t="shared" si="14"/>
        <v>0</v>
      </c>
      <c r="H34" s="68">
        <f t="shared" si="14"/>
        <v>0</v>
      </c>
      <c r="I34" s="68">
        <f t="shared" si="14"/>
        <v>0</v>
      </c>
      <c r="J34" s="68">
        <f t="shared" si="14"/>
        <v>13602</v>
      </c>
    </row>
    <row r="35" spans="1:10" ht="15.75" customHeight="1" thickBot="1" x14ac:dyDescent="0.35">
      <c r="A35" s="156"/>
      <c r="B35" s="132" t="s">
        <v>148</v>
      </c>
      <c r="C35" s="68">
        <f>C7+C10+C12</f>
        <v>0</v>
      </c>
      <c r="D35" s="68">
        <f>D7+D10+D12</f>
        <v>0</v>
      </c>
      <c r="E35" s="68">
        <f t="shared" ref="E35:J35" si="15">E7+E10+E12</f>
        <v>0</v>
      </c>
      <c r="F35" s="68">
        <f t="shared" si="15"/>
        <v>0</v>
      </c>
      <c r="G35" s="68">
        <f t="shared" si="15"/>
        <v>0</v>
      </c>
      <c r="H35" s="68">
        <f t="shared" si="15"/>
        <v>0</v>
      </c>
      <c r="I35" s="68">
        <f t="shared" si="15"/>
        <v>0</v>
      </c>
      <c r="J35" s="68">
        <f t="shared" si="15"/>
        <v>0</v>
      </c>
    </row>
    <row r="36" spans="1:10" ht="15.75" customHeight="1" thickBot="1" x14ac:dyDescent="0.35">
      <c r="A36" s="156"/>
      <c r="B36" s="132" t="s">
        <v>149</v>
      </c>
      <c r="C36" s="68">
        <f>C25</f>
        <v>253271</v>
      </c>
      <c r="D36" s="68">
        <f>D25</f>
        <v>281224</v>
      </c>
      <c r="E36" s="68">
        <f t="shared" ref="E36:J36" si="16">E25</f>
        <v>9321</v>
      </c>
      <c r="F36" s="68">
        <f t="shared" si="16"/>
        <v>0</v>
      </c>
      <c r="G36" s="68">
        <f t="shared" si="16"/>
        <v>0</v>
      </c>
      <c r="H36" s="68">
        <f t="shared" si="16"/>
        <v>0</v>
      </c>
      <c r="I36" s="68">
        <f t="shared" si="16"/>
        <v>0</v>
      </c>
      <c r="J36" s="68">
        <f t="shared" si="16"/>
        <v>290545</v>
      </c>
    </row>
    <row r="37" spans="1:10" ht="15.75" customHeight="1" thickBot="1" x14ac:dyDescent="0.35">
      <c r="A37" s="161"/>
      <c r="B37" s="135" t="s">
        <v>41</v>
      </c>
      <c r="C37" s="97">
        <f>C13+C29</f>
        <v>263377</v>
      </c>
      <c r="D37" s="97">
        <f>D13+D29</f>
        <v>290435</v>
      </c>
      <c r="E37" s="97">
        <f t="shared" ref="E37:J37" si="17">E13+E29</f>
        <v>13712</v>
      </c>
      <c r="F37" s="97">
        <f t="shared" si="17"/>
        <v>0</v>
      </c>
      <c r="G37" s="97">
        <f t="shared" si="17"/>
        <v>0</v>
      </c>
      <c r="H37" s="97">
        <f t="shared" si="17"/>
        <v>0</v>
      </c>
      <c r="I37" s="97">
        <f t="shared" si="17"/>
        <v>0</v>
      </c>
      <c r="J37" s="97">
        <f t="shared" si="17"/>
        <v>304147</v>
      </c>
    </row>
    <row r="38" spans="1:10" ht="15.75" customHeight="1" thickBot="1" x14ac:dyDescent="0.35">
      <c r="A38" s="162"/>
      <c r="B38" s="133" t="s">
        <v>150</v>
      </c>
      <c r="C38" s="98">
        <f>C14+C15+C16+C17+C18</f>
        <v>195353</v>
      </c>
      <c r="D38" s="98">
        <f>D14+D15+D16+D17+D18</f>
        <v>215983</v>
      </c>
      <c r="E38" s="98">
        <f t="shared" ref="E38:J38" si="18">E14+E15+E16+E17+E18</f>
        <v>8429</v>
      </c>
      <c r="F38" s="98">
        <f t="shared" si="18"/>
        <v>0</v>
      </c>
      <c r="G38" s="98">
        <f t="shared" si="18"/>
        <v>0</v>
      </c>
      <c r="H38" s="98">
        <f t="shared" si="18"/>
        <v>0</v>
      </c>
      <c r="I38" s="98">
        <f t="shared" si="18"/>
        <v>0</v>
      </c>
      <c r="J38" s="98">
        <f t="shared" si="18"/>
        <v>224412</v>
      </c>
    </row>
    <row r="39" spans="1:10" ht="15.75" customHeight="1" thickBot="1" x14ac:dyDescent="0.35">
      <c r="A39" s="162"/>
      <c r="B39" s="133" t="s">
        <v>148</v>
      </c>
      <c r="C39" s="98">
        <f>C19+C20+C21</f>
        <v>68024</v>
      </c>
      <c r="D39" s="98">
        <f>D19+D20+D21</f>
        <v>74452</v>
      </c>
      <c r="E39" s="98">
        <f t="shared" ref="E39:J39" si="19">E19+E20+E21</f>
        <v>5283</v>
      </c>
      <c r="F39" s="98">
        <f t="shared" si="19"/>
        <v>0</v>
      </c>
      <c r="G39" s="98">
        <f t="shared" si="19"/>
        <v>0</v>
      </c>
      <c r="H39" s="98">
        <f t="shared" si="19"/>
        <v>0</v>
      </c>
      <c r="I39" s="98">
        <f t="shared" si="19"/>
        <v>0</v>
      </c>
      <c r="J39" s="98">
        <f t="shared" si="19"/>
        <v>79735</v>
      </c>
    </row>
    <row r="40" spans="1:10" ht="15.75" customHeight="1" thickBot="1" x14ac:dyDescent="0.35">
      <c r="A40" s="162"/>
      <c r="B40" s="136" t="s">
        <v>149</v>
      </c>
      <c r="C40" s="98">
        <f>C29</f>
        <v>0</v>
      </c>
      <c r="D40" s="98">
        <f>D29</f>
        <v>0</v>
      </c>
      <c r="E40" s="98">
        <f t="shared" ref="E40:J40" si="20">E29</f>
        <v>0</v>
      </c>
      <c r="F40" s="98">
        <f t="shared" si="20"/>
        <v>0</v>
      </c>
      <c r="G40" s="98">
        <f t="shared" si="20"/>
        <v>0</v>
      </c>
      <c r="H40" s="98">
        <f t="shared" si="20"/>
        <v>0</v>
      </c>
      <c r="I40" s="98">
        <f t="shared" si="20"/>
        <v>0</v>
      </c>
      <c r="J40" s="98">
        <f t="shared" si="20"/>
        <v>0</v>
      </c>
    </row>
    <row r="41" spans="1:10" ht="15.75" customHeight="1" thickBot="1" x14ac:dyDescent="0.35">
      <c r="A41" s="163"/>
      <c r="B41" s="137" t="s">
        <v>37</v>
      </c>
      <c r="C41" s="99">
        <f t="shared" ref="C41:C44" si="21">C33-C37</f>
        <v>0</v>
      </c>
      <c r="D41" s="99">
        <f>D33-D37</f>
        <v>0</v>
      </c>
      <c r="E41" s="99">
        <f t="shared" ref="E41:J41" si="22">E33-E37</f>
        <v>0</v>
      </c>
      <c r="F41" s="99">
        <f t="shared" si="22"/>
        <v>0</v>
      </c>
      <c r="G41" s="99">
        <f t="shared" si="22"/>
        <v>0</v>
      </c>
      <c r="H41" s="99">
        <f t="shared" si="22"/>
        <v>0</v>
      </c>
      <c r="I41" s="99">
        <f t="shared" si="22"/>
        <v>0</v>
      </c>
      <c r="J41" s="99">
        <f t="shared" si="22"/>
        <v>0</v>
      </c>
    </row>
    <row r="42" spans="1:10" ht="15.75" customHeight="1" thickBot="1" x14ac:dyDescent="0.35">
      <c r="A42" s="164"/>
      <c r="B42" s="138" t="s">
        <v>147</v>
      </c>
      <c r="C42" s="100">
        <f t="shared" si="21"/>
        <v>-185247</v>
      </c>
      <c r="D42" s="100">
        <f>D34-D38</f>
        <v>-206772</v>
      </c>
      <c r="E42" s="100">
        <f t="shared" ref="E42:J42" si="23">E34-E38</f>
        <v>-4038</v>
      </c>
      <c r="F42" s="100">
        <f t="shared" si="23"/>
        <v>0</v>
      </c>
      <c r="G42" s="100">
        <f t="shared" si="23"/>
        <v>0</v>
      </c>
      <c r="H42" s="100">
        <f t="shared" si="23"/>
        <v>0</v>
      </c>
      <c r="I42" s="100">
        <f t="shared" si="23"/>
        <v>0</v>
      </c>
      <c r="J42" s="100">
        <f t="shared" si="23"/>
        <v>-210810</v>
      </c>
    </row>
    <row r="43" spans="1:10" ht="15.75" customHeight="1" thickBot="1" x14ac:dyDescent="0.35">
      <c r="A43" s="165"/>
      <c r="B43" s="138" t="s">
        <v>151</v>
      </c>
      <c r="C43" s="100">
        <f t="shared" si="21"/>
        <v>-68024</v>
      </c>
      <c r="D43" s="100">
        <f>D35-D39</f>
        <v>-74452</v>
      </c>
      <c r="E43" s="100">
        <f t="shared" ref="E43:J43" si="24">E35-E39</f>
        <v>-5283</v>
      </c>
      <c r="F43" s="100">
        <f t="shared" si="24"/>
        <v>0</v>
      </c>
      <c r="G43" s="100">
        <f t="shared" si="24"/>
        <v>0</v>
      </c>
      <c r="H43" s="100">
        <f t="shared" si="24"/>
        <v>0</v>
      </c>
      <c r="I43" s="100">
        <f t="shared" si="24"/>
        <v>0</v>
      </c>
      <c r="J43" s="100">
        <f t="shared" si="24"/>
        <v>-79735</v>
      </c>
    </row>
    <row r="44" spans="1:10" ht="15.75" customHeight="1" thickBot="1" x14ac:dyDescent="0.35">
      <c r="A44" s="165"/>
      <c r="B44" s="138" t="s">
        <v>149</v>
      </c>
      <c r="C44" s="166">
        <f t="shared" si="21"/>
        <v>253271</v>
      </c>
      <c r="D44" s="166">
        <f>D36-D40</f>
        <v>281224</v>
      </c>
      <c r="E44" s="166">
        <f t="shared" ref="E44:J44" si="25">E36-E40</f>
        <v>9321</v>
      </c>
      <c r="F44" s="166">
        <f t="shared" si="25"/>
        <v>0</v>
      </c>
      <c r="G44" s="166">
        <f t="shared" si="25"/>
        <v>0</v>
      </c>
      <c r="H44" s="166">
        <f t="shared" si="25"/>
        <v>0</v>
      </c>
      <c r="I44" s="166">
        <f t="shared" si="25"/>
        <v>0</v>
      </c>
      <c r="J44" s="166">
        <f t="shared" si="25"/>
        <v>290545</v>
      </c>
    </row>
    <row r="48" spans="1:10" ht="14.4" customHeight="1" x14ac:dyDescent="0.3">
      <c r="C48" s="65"/>
      <c r="D48" s="65"/>
      <c r="E48" s="65"/>
      <c r="F48" s="65"/>
      <c r="G48" s="65"/>
      <c r="H48" s="65"/>
      <c r="I48" s="65"/>
      <c r="J48" s="65"/>
    </row>
    <row r="49" spans="3:10" ht="14.4" customHeight="1" x14ac:dyDescent="0.3">
      <c r="C49" s="65"/>
      <c r="D49" s="65"/>
      <c r="E49" s="65"/>
      <c r="F49" s="65"/>
      <c r="G49" s="65"/>
      <c r="H49" s="65"/>
      <c r="I49" s="65"/>
      <c r="J49" s="65"/>
    </row>
    <row r="50" spans="3:10" x14ac:dyDescent="0.3">
      <c r="C50" s="65"/>
      <c r="D50" s="65"/>
      <c r="E50" s="65"/>
      <c r="F50" s="65"/>
      <c r="G50" s="65"/>
      <c r="H50" s="65"/>
      <c r="I50" s="65"/>
      <c r="J50" s="65"/>
    </row>
    <row r="51" spans="3:10" x14ac:dyDescent="0.3">
      <c r="C51" s="65"/>
      <c r="D51" s="65"/>
      <c r="E51" s="65"/>
      <c r="F51" s="65"/>
      <c r="G51" s="65"/>
      <c r="H51" s="65"/>
      <c r="I51" s="65"/>
      <c r="J51" s="65"/>
    </row>
    <row r="52" spans="3:10" x14ac:dyDescent="0.3">
      <c r="C52" s="65"/>
      <c r="D52" s="65"/>
      <c r="E52" s="65"/>
      <c r="F52" s="65"/>
      <c r="G52" s="65"/>
      <c r="H52" s="65"/>
      <c r="I52" s="65"/>
      <c r="J52" s="65"/>
    </row>
    <row r="53" spans="3:10" x14ac:dyDescent="0.3">
      <c r="C53" s="65"/>
      <c r="D53" s="65"/>
      <c r="E53" s="65"/>
      <c r="F53" s="65"/>
      <c r="G53" s="65"/>
      <c r="H53" s="65"/>
      <c r="I53" s="65"/>
      <c r="J53" s="65"/>
    </row>
    <row r="54" spans="3:10" x14ac:dyDescent="0.3">
      <c r="C54" s="65"/>
      <c r="D54" s="65"/>
      <c r="E54" s="65"/>
      <c r="F54" s="65"/>
      <c r="G54" s="65"/>
      <c r="H54" s="65"/>
      <c r="I54" s="65"/>
      <c r="J54" s="65"/>
    </row>
    <row r="55" spans="3:10" x14ac:dyDescent="0.3">
      <c r="C55" s="65"/>
      <c r="D55" s="65"/>
      <c r="E55" s="65"/>
      <c r="F55" s="65"/>
      <c r="G55" s="65"/>
      <c r="H55" s="65"/>
      <c r="I55" s="65"/>
      <c r="J55" s="65"/>
    </row>
    <row r="56" spans="3:10" x14ac:dyDescent="0.3">
      <c r="C56" s="65"/>
      <c r="D56" s="65"/>
      <c r="E56" s="65"/>
      <c r="F56" s="65"/>
      <c r="G56" s="65"/>
      <c r="H56" s="65"/>
      <c r="I56" s="65"/>
      <c r="J56" s="65"/>
    </row>
    <row r="57" spans="3:10" x14ac:dyDescent="0.3">
      <c r="C57" s="65"/>
      <c r="D57" s="65"/>
      <c r="E57" s="65"/>
      <c r="F57" s="65"/>
      <c r="G57" s="65"/>
      <c r="H57" s="65"/>
      <c r="I57" s="65"/>
      <c r="J57" s="65"/>
    </row>
    <row r="58" spans="3:10" x14ac:dyDescent="0.3">
      <c r="C58" s="65"/>
      <c r="D58" s="65"/>
      <c r="E58" s="65"/>
      <c r="F58" s="65"/>
      <c r="G58" s="65"/>
      <c r="H58" s="65"/>
      <c r="I58" s="65"/>
      <c r="J58" s="65"/>
    </row>
    <row r="59" spans="3:10" x14ac:dyDescent="0.3">
      <c r="C59" s="65"/>
      <c r="D59" s="65"/>
      <c r="E59" s="65"/>
      <c r="F59" s="65"/>
      <c r="G59" s="65"/>
      <c r="H59" s="65"/>
      <c r="I59" s="65"/>
      <c r="J59" s="65"/>
    </row>
    <row r="60" spans="3:10" x14ac:dyDescent="0.3">
      <c r="C60" s="65"/>
      <c r="D60" s="65"/>
      <c r="E60" s="65"/>
      <c r="F60" s="65"/>
      <c r="G60" s="65"/>
      <c r="H60" s="65"/>
      <c r="I60" s="65"/>
      <c r="J60" s="65"/>
    </row>
    <row r="61" spans="3:10" x14ac:dyDescent="0.3">
      <c r="C61" s="65"/>
      <c r="D61" s="65"/>
      <c r="E61" s="65"/>
      <c r="F61" s="65"/>
      <c r="G61" s="65"/>
      <c r="H61" s="65"/>
      <c r="I61" s="65"/>
      <c r="J61" s="65"/>
    </row>
    <row r="62" spans="3:10" x14ac:dyDescent="0.3">
      <c r="C62" s="65"/>
      <c r="D62" s="65"/>
      <c r="E62" s="65"/>
      <c r="F62" s="65"/>
      <c r="G62" s="65"/>
      <c r="H62" s="65"/>
      <c r="I62" s="65"/>
      <c r="J62" s="65"/>
    </row>
    <row r="63" spans="3:10" x14ac:dyDescent="0.3">
      <c r="C63" s="65"/>
      <c r="D63" s="65"/>
      <c r="E63" s="65"/>
      <c r="F63" s="65"/>
      <c r="G63" s="65"/>
      <c r="H63" s="65"/>
      <c r="I63" s="65"/>
      <c r="J63" s="65"/>
    </row>
    <row r="64" spans="3:10" x14ac:dyDescent="0.3">
      <c r="C64" s="65"/>
      <c r="D64" s="65"/>
      <c r="E64" s="65"/>
      <c r="F64" s="65"/>
      <c r="G64" s="65"/>
      <c r="H64" s="65"/>
      <c r="I64" s="65"/>
      <c r="J64" s="65"/>
    </row>
    <row r="65" spans="3:10" x14ac:dyDescent="0.3">
      <c r="C65" s="65"/>
      <c r="D65" s="65"/>
      <c r="E65" s="65"/>
      <c r="F65" s="65"/>
      <c r="G65" s="65"/>
      <c r="H65" s="65"/>
      <c r="I65" s="65"/>
      <c r="J65" s="65"/>
    </row>
    <row r="66" spans="3:10" x14ac:dyDescent="0.3">
      <c r="C66" s="65"/>
      <c r="D66" s="65"/>
      <c r="E66" s="65"/>
      <c r="F66" s="65"/>
      <c r="G66" s="65"/>
      <c r="H66" s="65"/>
      <c r="I66" s="65"/>
      <c r="J66" s="65"/>
    </row>
    <row r="67" spans="3:10" x14ac:dyDescent="0.3">
      <c r="C67" s="65"/>
      <c r="D67" s="65"/>
      <c r="E67" s="65"/>
      <c r="F67" s="65"/>
      <c r="G67" s="65"/>
      <c r="H67" s="65"/>
      <c r="I67" s="65"/>
      <c r="J67" s="65"/>
    </row>
    <row r="68" spans="3:10" x14ac:dyDescent="0.3">
      <c r="C68" s="65"/>
      <c r="D68" s="65"/>
      <c r="E68" s="65"/>
      <c r="F68" s="65"/>
      <c r="G68" s="65"/>
      <c r="H68" s="65"/>
      <c r="I68" s="65"/>
      <c r="J68" s="65"/>
    </row>
    <row r="69" spans="3:10" x14ac:dyDescent="0.3">
      <c r="C69" s="65"/>
      <c r="D69" s="65"/>
      <c r="E69" s="65"/>
      <c r="F69" s="65"/>
      <c r="G69" s="65"/>
      <c r="H69" s="65"/>
      <c r="I69" s="65"/>
      <c r="J69" s="65"/>
    </row>
    <row r="70" spans="3:10" x14ac:dyDescent="0.3">
      <c r="C70" s="65"/>
      <c r="D70" s="65"/>
      <c r="E70" s="65"/>
      <c r="F70" s="65"/>
      <c r="G70" s="65"/>
      <c r="H70" s="65"/>
      <c r="I70" s="65"/>
      <c r="J70" s="65"/>
    </row>
    <row r="71" spans="3:10" x14ac:dyDescent="0.3">
      <c r="C71" s="65"/>
      <c r="D71" s="65"/>
      <c r="E71" s="65"/>
      <c r="F71" s="65"/>
      <c r="G71" s="65"/>
      <c r="H71" s="65"/>
      <c r="I71" s="65"/>
      <c r="J71" s="65"/>
    </row>
    <row r="72" spans="3:10" x14ac:dyDescent="0.3">
      <c r="C72" s="65"/>
      <c r="D72" s="65"/>
      <c r="E72" s="65"/>
      <c r="F72" s="65"/>
      <c r="G72" s="65"/>
      <c r="H72" s="65"/>
      <c r="I72" s="65"/>
      <c r="J72" s="65"/>
    </row>
    <row r="73" spans="3:10" x14ac:dyDescent="0.3">
      <c r="C73" s="65"/>
      <c r="D73" s="65"/>
      <c r="E73" s="65"/>
      <c r="F73" s="65"/>
      <c r="G73" s="65"/>
      <c r="H73" s="65"/>
      <c r="I73" s="65"/>
      <c r="J73" s="65"/>
    </row>
    <row r="81" spans="3:10" x14ac:dyDescent="0.3">
      <c r="C81" s="65"/>
      <c r="D81" s="65"/>
      <c r="E81" s="65"/>
      <c r="F81" s="65"/>
      <c r="G81" s="65"/>
      <c r="H81" s="65"/>
      <c r="I81" s="65"/>
      <c r="J81" s="65"/>
    </row>
  </sheetData>
  <mergeCells count="3">
    <mergeCell ref="B1:B2"/>
    <mergeCell ref="A1:A2"/>
    <mergeCell ref="D1:J1"/>
  </mergeCells>
  <printOptions horizontalCentered="1"/>
  <pageMargins left="0.31496062992125984" right="0.31496062992125984" top="1.1417322834645669" bottom="0.35433070866141736" header="0.51181102362204722" footer="0.31496062992125984"/>
  <pageSetup paperSize="9" scale="86" orientation="portrait" r:id="rId1"/>
  <headerFooter>
    <oddHeader>&amp;C&amp;"Times New Roman,Félkövér"&amp;10Hamvas Béla Pest Megyei Könyvtár bevételei és kiadásai mérlegszerűen 
2019. év&amp;R&amp;"Times New Roman,Normál"&amp;10 2/d sz. melléklet
EFt</oddHead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81"/>
  <sheetViews>
    <sheetView view="pageBreakPreview" zoomScaleNormal="90" zoomScaleSheetLayoutView="100" workbookViewId="0">
      <pane xSplit="2" ySplit="3" topLeftCell="C4" activePane="bottomRight" state="frozen"/>
      <selection activeCell="B8" sqref="B8"/>
      <selection pane="topRight" activeCell="B8" sqref="B8"/>
      <selection pane="bottomLeft" activeCell="B8" sqref="B8"/>
      <selection pane="bottomRight" activeCell="F2" sqref="F1:I1048576"/>
    </sheetView>
  </sheetViews>
  <sheetFormatPr defaultColWidth="9.33203125" defaultRowHeight="13.2" x14ac:dyDescent="0.3"/>
  <cols>
    <col min="1" max="1" width="7.33203125" style="65" bestFit="1" customWidth="1"/>
    <col min="2" max="2" width="61.33203125" style="65" bestFit="1" customWidth="1"/>
    <col min="3" max="5" width="11.44140625" style="101" customWidth="1"/>
    <col min="6" max="9" width="11.44140625" style="101" hidden="1" customWidth="1"/>
    <col min="10" max="10" width="11.44140625" style="101" customWidth="1"/>
    <col min="11" max="11" width="9.33203125" style="65"/>
    <col min="12" max="12" width="17.88671875" style="65" customWidth="1"/>
    <col min="13" max="16384" width="9.33203125" style="65"/>
  </cols>
  <sheetData>
    <row r="1" spans="1:11" s="63" customFormat="1" ht="29.25" customHeight="1" thickBot="1" x14ac:dyDescent="0.35">
      <c r="A1" s="247"/>
      <c r="B1" s="254" t="s">
        <v>130</v>
      </c>
      <c r="C1" s="107" t="s">
        <v>153</v>
      </c>
      <c r="D1" s="256" t="s">
        <v>155</v>
      </c>
      <c r="E1" s="257"/>
      <c r="F1" s="257"/>
      <c r="G1" s="257"/>
      <c r="H1" s="257"/>
      <c r="I1" s="257"/>
      <c r="J1" s="258"/>
    </row>
    <row r="2" spans="1:11" s="63" customFormat="1" ht="29.25" customHeight="1" thickBot="1" x14ac:dyDescent="0.35">
      <c r="A2" s="248"/>
      <c r="B2" s="255"/>
      <c r="C2" s="66" t="s">
        <v>8</v>
      </c>
      <c r="D2" s="66" t="s">
        <v>8</v>
      </c>
      <c r="E2" s="66" t="s">
        <v>161</v>
      </c>
      <c r="F2" s="66"/>
      <c r="G2" s="66"/>
      <c r="H2" s="66"/>
      <c r="I2" s="66"/>
      <c r="J2" s="66" t="s">
        <v>8</v>
      </c>
    </row>
    <row r="3" spans="1:11" ht="18" customHeight="1" thickBot="1" x14ac:dyDescent="0.35">
      <c r="A3" s="148" t="s">
        <v>0</v>
      </c>
      <c r="B3" s="67" t="s">
        <v>71</v>
      </c>
      <c r="C3" s="68">
        <f>C6+C7+C8+C9+C10+C11+C12</f>
        <v>503020</v>
      </c>
      <c r="D3" s="68">
        <f>D6+D7+D8+D9+D10+D11+D12</f>
        <v>526533</v>
      </c>
      <c r="E3" s="68">
        <f t="shared" ref="E3:I3" si="0">E6+E7+E8+E9+E10+E11+E12</f>
        <v>4000</v>
      </c>
      <c r="F3" s="68">
        <f t="shared" si="0"/>
        <v>0</v>
      </c>
      <c r="G3" s="68">
        <f t="shared" si="0"/>
        <v>0</v>
      </c>
      <c r="H3" s="68">
        <f t="shared" si="0"/>
        <v>0</v>
      </c>
      <c r="I3" s="68">
        <f t="shared" si="0"/>
        <v>0</v>
      </c>
      <c r="J3" s="68">
        <f>J6+J7+J8+J9+J10+J11+J12</f>
        <v>530533</v>
      </c>
    </row>
    <row r="4" spans="1:11" ht="15" customHeight="1" x14ac:dyDescent="0.3">
      <c r="A4" s="149" t="s">
        <v>72</v>
      </c>
      <c r="B4" s="69" t="s">
        <v>12</v>
      </c>
      <c r="C4" s="70"/>
      <c r="D4" s="70">
        <v>0</v>
      </c>
      <c r="E4" s="70"/>
      <c r="F4" s="70"/>
      <c r="G4" s="70"/>
      <c r="H4" s="70"/>
      <c r="I4" s="70"/>
      <c r="J4" s="70"/>
    </row>
    <row r="5" spans="1:11" ht="15" customHeight="1" x14ac:dyDescent="0.3">
      <c r="A5" s="149" t="s">
        <v>143</v>
      </c>
      <c r="B5" s="7" t="s">
        <v>152</v>
      </c>
      <c r="C5" s="71">
        <v>12000</v>
      </c>
      <c r="D5" s="71">
        <v>15000</v>
      </c>
      <c r="E5" s="71">
        <v>4000</v>
      </c>
      <c r="F5" s="71"/>
      <c r="G5" s="71"/>
      <c r="H5" s="71"/>
      <c r="I5" s="71"/>
      <c r="J5" s="71">
        <f>SUM(D5:I5)</f>
        <v>19000</v>
      </c>
    </row>
    <row r="6" spans="1:11" ht="15" customHeight="1" x14ac:dyDescent="0.3">
      <c r="A6" s="150" t="s">
        <v>73</v>
      </c>
      <c r="B6" s="72" t="s">
        <v>13</v>
      </c>
      <c r="C6" s="73">
        <f>SUM(C4:C5)</f>
        <v>12000</v>
      </c>
      <c r="D6" s="73">
        <f>SUM(D4:D5)</f>
        <v>15000</v>
      </c>
      <c r="E6" s="73">
        <f t="shared" ref="E6:I6" si="1">SUM(E4:E5)</f>
        <v>4000</v>
      </c>
      <c r="F6" s="73">
        <f t="shared" si="1"/>
        <v>0</v>
      </c>
      <c r="G6" s="73">
        <f t="shared" si="1"/>
        <v>0</v>
      </c>
      <c r="H6" s="73">
        <f t="shared" si="1"/>
        <v>0</v>
      </c>
      <c r="I6" s="73">
        <f t="shared" si="1"/>
        <v>0</v>
      </c>
      <c r="J6" s="73">
        <f>SUM(J4:J5)</f>
        <v>19000</v>
      </c>
    </row>
    <row r="7" spans="1:11" ht="15" customHeight="1" x14ac:dyDescent="0.3">
      <c r="A7" s="150" t="s">
        <v>74</v>
      </c>
      <c r="B7" s="72" t="s">
        <v>14</v>
      </c>
      <c r="C7" s="73">
        <v>3000</v>
      </c>
      <c r="D7" s="73">
        <v>0</v>
      </c>
      <c r="E7" s="73"/>
      <c r="F7" s="73"/>
      <c r="G7" s="73"/>
      <c r="H7" s="73"/>
      <c r="I7" s="73"/>
      <c r="J7" s="73">
        <f>SUM(D7:I7)</f>
        <v>0</v>
      </c>
    </row>
    <row r="8" spans="1:11" ht="15" customHeight="1" x14ac:dyDescent="0.3">
      <c r="A8" s="150" t="s">
        <v>75</v>
      </c>
      <c r="B8" s="72" t="s">
        <v>4</v>
      </c>
      <c r="C8" s="73"/>
      <c r="D8" s="73">
        <v>0</v>
      </c>
      <c r="E8" s="73"/>
      <c r="F8" s="73"/>
      <c r="G8" s="73"/>
      <c r="H8" s="73"/>
      <c r="I8" s="73"/>
      <c r="J8" s="73"/>
    </row>
    <row r="9" spans="1:11" ht="15" customHeight="1" x14ac:dyDescent="0.3">
      <c r="A9" s="150" t="s">
        <v>81</v>
      </c>
      <c r="B9" s="72" t="s">
        <v>16</v>
      </c>
      <c r="C9" s="73">
        <v>488020</v>
      </c>
      <c r="D9" s="73">
        <v>511533</v>
      </c>
      <c r="E9" s="73"/>
      <c r="F9" s="73"/>
      <c r="G9" s="73"/>
      <c r="H9" s="73"/>
      <c r="I9" s="73"/>
      <c r="J9" s="73">
        <v>511533</v>
      </c>
    </row>
    <row r="10" spans="1:11" ht="15" customHeight="1" x14ac:dyDescent="0.3">
      <c r="A10" s="150" t="s">
        <v>82</v>
      </c>
      <c r="B10" s="72" t="s">
        <v>17</v>
      </c>
      <c r="C10" s="73"/>
      <c r="D10" s="73">
        <v>0</v>
      </c>
      <c r="E10" s="73"/>
      <c r="F10" s="73"/>
      <c r="G10" s="73"/>
      <c r="H10" s="73"/>
      <c r="I10" s="73"/>
      <c r="J10" s="73">
        <f>SUM(D10:I10)</f>
        <v>0</v>
      </c>
    </row>
    <row r="11" spans="1:11" ht="15" customHeight="1" x14ac:dyDescent="0.3">
      <c r="A11" s="150" t="s">
        <v>83</v>
      </c>
      <c r="B11" s="72" t="s">
        <v>5</v>
      </c>
      <c r="C11" s="73"/>
      <c r="D11" s="78">
        <v>0</v>
      </c>
      <c r="E11" s="73"/>
      <c r="F11" s="73"/>
      <c r="G11" s="73"/>
      <c r="H11" s="73"/>
      <c r="I11" s="73"/>
      <c r="J11" s="73">
        <f t="shared" ref="J11:J12" si="2">SUM(D11:I11)</f>
        <v>0</v>
      </c>
    </row>
    <row r="12" spans="1:11" ht="15" customHeight="1" x14ac:dyDescent="0.3">
      <c r="A12" s="150" t="s">
        <v>84</v>
      </c>
      <c r="B12" s="72" t="s">
        <v>7</v>
      </c>
      <c r="C12" s="73"/>
      <c r="D12" s="73">
        <v>0</v>
      </c>
      <c r="E12" s="73"/>
      <c r="F12" s="73"/>
      <c r="G12" s="73"/>
      <c r="H12" s="73"/>
      <c r="I12" s="73"/>
      <c r="J12" s="73">
        <f t="shared" si="2"/>
        <v>0</v>
      </c>
    </row>
    <row r="13" spans="1:11" ht="18" customHeight="1" thickBot="1" x14ac:dyDescent="0.35">
      <c r="A13" s="153" t="s">
        <v>6</v>
      </c>
      <c r="B13" s="80" t="s">
        <v>57</v>
      </c>
      <c r="C13" s="81">
        <f>C14+C15+C16+C17+C18+C19+C20+C21</f>
        <v>891812</v>
      </c>
      <c r="D13" s="81">
        <f>D14+D15+D16+D17+D18+D19+D20+D21</f>
        <v>935820</v>
      </c>
      <c r="E13" s="81">
        <f t="shared" ref="E13:I13" si="3">E14+E15+E16+E17+E18+E19+E20+E21</f>
        <v>92297</v>
      </c>
      <c r="F13" s="81">
        <f t="shared" si="3"/>
        <v>0</v>
      </c>
      <c r="G13" s="81">
        <f t="shared" si="3"/>
        <v>0</v>
      </c>
      <c r="H13" s="81">
        <f t="shared" si="3"/>
        <v>0</v>
      </c>
      <c r="I13" s="81">
        <f t="shared" si="3"/>
        <v>0</v>
      </c>
      <c r="J13" s="81">
        <f>J14+J15+J16+J17+J18+J19+J20+J21</f>
        <v>1028117</v>
      </c>
    </row>
    <row r="14" spans="1:11" s="82" customFormat="1" ht="15" customHeight="1" x14ac:dyDescent="0.3">
      <c r="A14" s="150" t="s">
        <v>42</v>
      </c>
      <c r="B14" s="72" t="s">
        <v>1</v>
      </c>
      <c r="C14" s="78">
        <v>368079</v>
      </c>
      <c r="D14" s="78">
        <v>398214</v>
      </c>
      <c r="E14" s="78">
        <v>9270</v>
      </c>
      <c r="F14" s="78"/>
      <c r="G14" s="78"/>
      <c r="H14" s="78"/>
      <c r="I14" s="78"/>
      <c r="J14" s="78">
        <f>SUM(D14:I14)</f>
        <v>407484</v>
      </c>
    </row>
    <row r="15" spans="1:11" s="82" customFormat="1" ht="15" customHeight="1" x14ac:dyDescent="0.3">
      <c r="A15" s="150" t="s">
        <v>45</v>
      </c>
      <c r="B15" s="72" t="s">
        <v>2</v>
      </c>
      <c r="C15" s="78">
        <v>78619</v>
      </c>
      <c r="D15" s="78">
        <v>84570</v>
      </c>
      <c r="E15" s="78">
        <v>1808</v>
      </c>
      <c r="F15" s="78"/>
      <c r="G15" s="78"/>
      <c r="H15" s="78"/>
      <c r="I15" s="78"/>
      <c r="J15" s="78">
        <f t="shared" ref="J15:J21" si="4">SUM(D15:I15)</f>
        <v>86378</v>
      </c>
    </row>
    <row r="16" spans="1:11" s="82" customFormat="1" ht="15" customHeight="1" x14ac:dyDescent="0.3">
      <c r="A16" s="150" t="s">
        <v>46</v>
      </c>
      <c r="B16" s="72" t="s">
        <v>3</v>
      </c>
      <c r="C16" s="78">
        <v>427154</v>
      </c>
      <c r="D16" s="78">
        <v>418014</v>
      </c>
      <c r="E16" s="78">
        <v>53075</v>
      </c>
      <c r="F16" s="78"/>
      <c r="G16" s="78"/>
      <c r="H16" s="78"/>
      <c r="I16" s="78"/>
      <c r="J16" s="78">
        <f t="shared" si="4"/>
        <v>471089</v>
      </c>
      <c r="K16" s="141"/>
    </row>
    <row r="17" spans="1:10" ht="15" customHeight="1" x14ac:dyDescent="0.3">
      <c r="A17" s="151" t="s">
        <v>52</v>
      </c>
      <c r="B17" s="72" t="s">
        <v>118</v>
      </c>
      <c r="C17" s="78">
        <v>0</v>
      </c>
      <c r="D17" s="78">
        <v>0</v>
      </c>
      <c r="E17" s="78">
        <v>13044</v>
      </c>
      <c r="F17" s="78"/>
      <c r="G17" s="78"/>
      <c r="H17" s="78"/>
      <c r="I17" s="78"/>
      <c r="J17" s="78">
        <f t="shared" si="4"/>
        <v>13044</v>
      </c>
    </row>
    <row r="18" spans="1:10" s="82" customFormat="1" ht="15" customHeight="1" x14ac:dyDescent="0.3">
      <c r="A18" s="150" t="s">
        <v>53</v>
      </c>
      <c r="B18" s="72" t="s">
        <v>119</v>
      </c>
      <c r="C18" s="78"/>
      <c r="D18" s="78">
        <v>0</v>
      </c>
      <c r="E18" s="78">
        <v>15100</v>
      </c>
      <c r="F18" s="78"/>
      <c r="G18" s="78"/>
      <c r="H18" s="78"/>
      <c r="I18" s="78"/>
      <c r="J18" s="78">
        <f t="shared" si="4"/>
        <v>15100</v>
      </c>
    </row>
    <row r="19" spans="1:10" s="82" customFormat="1" ht="15" customHeight="1" x14ac:dyDescent="0.3">
      <c r="A19" s="150" t="s">
        <v>54</v>
      </c>
      <c r="B19" s="72" t="s">
        <v>126</v>
      </c>
      <c r="C19" s="78">
        <f>37960-20000</f>
        <v>17960</v>
      </c>
      <c r="D19" s="78">
        <v>35022</v>
      </c>
      <c r="E19" s="78"/>
      <c r="F19" s="78"/>
      <c r="G19" s="78"/>
      <c r="H19" s="78"/>
      <c r="I19" s="78"/>
      <c r="J19" s="78">
        <f t="shared" si="4"/>
        <v>35022</v>
      </c>
    </row>
    <row r="20" spans="1:10" ht="15" customHeight="1" x14ac:dyDescent="0.3">
      <c r="A20" s="150" t="s">
        <v>55</v>
      </c>
      <c r="B20" s="72" t="s">
        <v>117</v>
      </c>
      <c r="C20" s="78"/>
      <c r="D20" s="78">
        <v>0</v>
      </c>
      <c r="E20" s="78"/>
      <c r="F20" s="78"/>
      <c r="G20" s="78"/>
      <c r="H20" s="78"/>
      <c r="I20" s="78"/>
      <c r="J20" s="78">
        <f t="shared" si="4"/>
        <v>0</v>
      </c>
    </row>
    <row r="21" spans="1:10" ht="15" customHeight="1" x14ac:dyDescent="0.3">
      <c r="A21" s="150" t="s">
        <v>56</v>
      </c>
      <c r="B21" s="84" t="s">
        <v>127</v>
      </c>
      <c r="C21" s="78"/>
      <c r="D21" s="78">
        <v>0</v>
      </c>
      <c r="E21" s="78"/>
      <c r="F21" s="78"/>
      <c r="G21" s="78"/>
      <c r="H21" s="78"/>
      <c r="I21" s="78"/>
      <c r="J21" s="78">
        <f t="shared" si="4"/>
        <v>0</v>
      </c>
    </row>
    <row r="22" spans="1:10" ht="15.75" customHeight="1" thickBot="1" x14ac:dyDescent="0.35">
      <c r="A22" s="154"/>
      <c r="B22" s="85" t="s">
        <v>25</v>
      </c>
      <c r="C22" s="86">
        <f>C3-C13</f>
        <v>-388792</v>
      </c>
      <c r="D22" s="86">
        <f>D3-D13</f>
        <v>-409287</v>
      </c>
      <c r="E22" s="86">
        <f t="shared" ref="E22:I22" si="5">E3-E13</f>
        <v>-88297</v>
      </c>
      <c r="F22" s="86">
        <f t="shared" si="5"/>
        <v>0</v>
      </c>
      <c r="G22" s="86">
        <f t="shared" si="5"/>
        <v>0</v>
      </c>
      <c r="H22" s="86">
        <f t="shared" si="5"/>
        <v>0</v>
      </c>
      <c r="I22" s="86">
        <f t="shared" si="5"/>
        <v>0</v>
      </c>
      <c r="J22" s="86">
        <f>J3-J13</f>
        <v>-497584</v>
      </c>
    </row>
    <row r="23" spans="1:10" ht="15.75" customHeight="1" thickBot="1" x14ac:dyDescent="0.35">
      <c r="A23" s="155"/>
      <c r="B23" s="87" t="s">
        <v>26</v>
      </c>
      <c r="C23" s="88">
        <f>C6+C8+C9+C11-C14-C15-C16-C17-C18-C19-C20</f>
        <v>-391792</v>
      </c>
      <c r="D23" s="88">
        <f>D6+D8+D9+D11-D14-D15-D16-D17-D18</f>
        <v>-374265</v>
      </c>
      <c r="E23" s="88">
        <f t="shared" ref="E23:I23" si="6">E6+E8+E9+E11-E14-E15-E16-E17-E18</f>
        <v>-88297</v>
      </c>
      <c r="F23" s="88">
        <f t="shared" si="6"/>
        <v>0</v>
      </c>
      <c r="G23" s="88">
        <f t="shared" si="6"/>
        <v>0</v>
      </c>
      <c r="H23" s="88">
        <f t="shared" si="6"/>
        <v>0</v>
      </c>
      <c r="I23" s="88">
        <f t="shared" si="6"/>
        <v>0</v>
      </c>
      <c r="J23" s="88">
        <f>J6+J8+J9+J11-J14-J15-J16-J17-J18</f>
        <v>-462562</v>
      </c>
    </row>
    <row r="24" spans="1:10" ht="18" customHeight="1" thickBot="1" x14ac:dyDescent="0.35">
      <c r="A24" s="155"/>
      <c r="B24" s="87" t="s">
        <v>27</v>
      </c>
      <c r="C24" s="88">
        <f>C7+C10+C12-C21</f>
        <v>3000</v>
      </c>
      <c r="D24" s="88">
        <f>D7+D10+D12-D19-D20-D21</f>
        <v>-35022</v>
      </c>
      <c r="E24" s="88">
        <f t="shared" ref="E24:I24" si="7">E7+E10+E12-E19-E20-E21</f>
        <v>0</v>
      </c>
      <c r="F24" s="88">
        <f t="shared" si="7"/>
        <v>0</v>
      </c>
      <c r="G24" s="88">
        <f t="shared" si="7"/>
        <v>0</v>
      </c>
      <c r="H24" s="88">
        <f t="shared" si="7"/>
        <v>0</v>
      </c>
      <c r="I24" s="88">
        <f t="shared" si="7"/>
        <v>0</v>
      </c>
      <c r="J24" s="88">
        <f>J7+J10+J12-J19-J20-J21</f>
        <v>-35022</v>
      </c>
    </row>
    <row r="25" spans="1:10" ht="15.75" customHeight="1" thickBot="1" x14ac:dyDescent="0.35">
      <c r="A25" s="156" t="s">
        <v>99</v>
      </c>
      <c r="B25" s="89" t="s">
        <v>28</v>
      </c>
      <c r="C25" s="68">
        <f t="shared" ref="C25:J26" si="8">C26</f>
        <v>388792</v>
      </c>
      <c r="D25" s="68">
        <f t="shared" si="8"/>
        <v>409287</v>
      </c>
      <c r="E25" s="68">
        <f t="shared" si="8"/>
        <v>88297</v>
      </c>
      <c r="F25" s="68">
        <f t="shared" si="8"/>
        <v>0</v>
      </c>
      <c r="G25" s="68">
        <f t="shared" si="8"/>
        <v>0</v>
      </c>
      <c r="H25" s="68">
        <f t="shared" si="8"/>
        <v>0</v>
      </c>
      <c r="I25" s="68">
        <f t="shared" si="8"/>
        <v>0</v>
      </c>
      <c r="J25" s="68">
        <f t="shared" si="8"/>
        <v>423179</v>
      </c>
    </row>
    <row r="26" spans="1:10" ht="15" customHeight="1" x14ac:dyDescent="0.3">
      <c r="A26" s="157" t="s">
        <v>87</v>
      </c>
      <c r="B26" s="76" t="s">
        <v>33</v>
      </c>
      <c r="C26" s="83">
        <f t="shared" si="8"/>
        <v>388792</v>
      </c>
      <c r="D26" s="83">
        <f>D27+D28</f>
        <v>409287</v>
      </c>
      <c r="E26" s="83">
        <f t="shared" ref="E26:I26" si="9">E27+E28</f>
        <v>88297</v>
      </c>
      <c r="F26" s="83">
        <f t="shared" si="9"/>
        <v>0</v>
      </c>
      <c r="G26" s="83">
        <f t="shared" si="9"/>
        <v>0</v>
      </c>
      <c r="H26" s="83">
        <f t="shared" si="9"/>
        <v>0</v>
      </c>
      <c r="I26" s="83">
        <f t="shared" si="9"/>
        <v>0</v>
      </c>
      <c r="J26" s="83">
        <f t="shared" si="8"/>
        <v>423179</v>
      </c>
    </row>
    <row r="27" spans="1:10" ht="15" customHeight="1" x14ac:dyDescent="0.3">
      <c r="A27" s="157" t="s">
        <v>88</v>
      </c>
      <c r="B27" s="76" t="s">
        <v>89</v>
      </c>
      <c r="C27" s="75">
        <f>426431+2046-34605-5080</f>
        <v>388792</v>
      </c>
      <c r="D27" s="242">
        <v>409287</v>
      </c>
      <c r="E27" s="75">
        <v>13892</v>
      </c>
      <c r="F27" s="75"/>
      <c r="G27" s="75"/>
      <c r="H27" s="75"/>
      <c r="I27" s="75"/>
      <c r="J27" s="75">
        <f>SUM(D27:I27)</f>
        <v>423179</v>
      </c>
    </row>
    <row r="28" spans="1:10" ht="15" customHeight="1" thickBot="1" x14ac:dyDescent="0.35">
      <c r="A28" s="236" t="s">
        <v>62</v>
      </c>
      <c r="B28" s="237" t="s">
        <v>162</v>
      </c>
      <c r="C28" s="238"/>
      <c r="D28" s="238">
        <v>0</v>
      </c>
      <c r="E28" s="238">
        <v>74405</v>
      </c>
      <c r="F28" s="238"/>
      <c r="G28" s="238"/>
      <c r="H28" s="238"/>
      <c r="I28" s="238"/>
      <c r="J28" s="238">
        <f>SUM(D28:I28)</f>
        <v>74405</v>
      </c>
    </row>
    <row r="29" spans="1:10" ht="18" customHeight="1" thickBot="1" x14ac:dyDescent="0.35">
      <c r="A29" s="158" t="s">
        <v>100</v>
      </c>
      <c r="B29" s="91" t="s">
        <v>35</v>
      </c>
      <c r="C29" s="92">
        <f t="shared" ref="C29:J30" si="10">C30</f>
        <v>0</v>
      </c>
      <c r="D29" s="92">
        <f t="shared" si="10"/>
        <v>0</v>
      </c>
      <c r="E29" s="92">
        <f t="shared" si="10"/>
        <v>0</v>
      </c>
      <c r="F29" s="92">
        <f t="shared" si="10"/>
        <v>0</v>
      </c>
      <c r="G29" s="92">
        <f t="shared" si="10"/>
        <v>0</v>
      </c>
      <c r="H29" s="92">
        <f t="shared" si="10"/>
        <v>0</v>
      </c>
      <c r="I29" s="92">
        <f t="shared" si="10"/>
        <v>0</v>
      </c>
      <c r="J29" s="92">
        <f t="shared" si="10"/>
        <v>0</v>
      </c>
    </row>
    <row r="30" spans="1:10" ht="15" customHeight="1" x14ac:dyDescent="0.3">
      <c r="A30" s="157" t="s">
        <v>105</v>
      </c>
      <c r="B30" s="76" t="s">
        <v>106</v>
      </c>
      <c r="C30" s="90">
        <f t="shared" si="10"/>
        <v>0</v>
      </c>
      <c r="D30" s="90">
        <f t="shared" si="10"/>
        <v>0</v>
      </c>
      <c r="E30" s="90">
        <f t="shared" si="10"/>
        <v>0</v>
      </c>
      <c r="F30" s="90">
        <f t="shared" si="10"/>
        <v>0</v>
      </c>
      <c r="G30" s="90">
        <f t="shared" si="10"/>
        <v>0</v>
      </c>
      <c r="H30" s="90">
        <f t="shared" si="10"/>
        <v>0</v>
      </c>
      <c r="I30" s="90">
        <f t="shared" si="10"/>
        <v>0</v>
      </c>
      <c r="J30" s="90">
        <f t="shared" si="10"/>
        <v>0</v>
      </c>
    </row>
    <row r="31" spans="1:10" ht="15" customHeight="1" thickBot="1" x14ac:dyDescent="0.35">
      <c r="A31" s="149" t="s">
        <v>68</v>
      </c>
      <c r="B31" s="76" t="s">
        <v>36</v>
      </c>
      <c r="C31" s="75"/>
      <c r="D31" s="75">
        <v>0</v>
      </c>
      <c r="E31" s="75"/>
      <c r="F31" s="75"/>
      <c r="G31" s="75"/>
      <c r="H31" s="75"/>
      <c r="I31" s="75"/>
      <c r="J31" s="75">
        <f t="shared" ref="J31:J44" si="11">SUM(D31:I31)</f>
        <v>0</v>
      </c>
    </row>
    <row r="32" spans="1:10" ht="15.75" customHeight="1" thickBot="1" x14ac:dyDescent="0.35">
      <c r="A32" s="159"/>
      <c r="B32" s="93" t="s">
        <v>39</v>
      </c>
      <c r="C32" s="94">
        <f>C25-C29</f>
        <v>388792</v>
      </c>
      <c r="D32" s="94">
        <f>D25-D29</f>
        <v>409287</v>
      </c>
      <c r="E32" s="94">
        <f t="shared" ref="E32:I32" si="12">E25-E29</f>
        <v>88297</v>
      </c>
      <c r="F32" s="94">
        <f t="shared" si="12"/>
        <v>0</v>
      </c>
      <c r="G32" s="94">
        <f t="shared" si="12"/>
        <v>0</v>
      </c>
      <c r="H32" s="94">
        <f t="shared" si="12"/>
        <v>0</v>
      </c>
      <c r="I32" s="94">
        <f t="shared" si="12"/>
        <v>0</v>
      </c>
      <c r="J32" s="94">
        <f t="shared" si="11"/>
        <v>497584</v>
      </c>
    </row>
    <row r="33" spans="1:10" ht="15.75" customHeight="1" thickBot="1" x14ac:dyDescent="0.35">
      <c r="A33" s="160"/>
      <c r="B33" s="95" t="s">
        <v>40</v>
      </c>
      <c r="C33" s="96">
        <f>C3+C25</f>
        <v>891812</v>
      </c>
      <c r="D33" s="96">
        <f>D3+D25</f>
        <v>935820</v>
      </c>
      <c r="E33" s="96">
        <f t="shared" ref="E33:I33" si="13">E3+E25</f>
        <v>92297</v>
      </c>
      <c r="F33" s="96">
        <f t="shared" si="13"/>
        <v>0</v>
      </c>
      <c r="G33" s="96">
        <f t="shared" si="13"/>
        <v>0</v>
      </c>
      <c r="H33" s="96">
        <f t="shared" si="13"/>
        <v>0</v>
      </c>
      <c r="I33" s="96">
        <f t="shared" si="13"/>
        <v>0</v>
      </c>
      <c r="J33" s="96">
        <f t="shared" si="11"/>
        <v>1028117</v>
      </c>
    </row>
    <row r="34" spans="1:10" ht="15.75" customHeight="1" thickBot="1" x14ac:dyDescent="0.35">
      <c r="A34" s="156"/>
      <c r="B34" s="132" t="s">
        <v>147</v>
      </c>
      <c r="C34" s="68">
        <f>C6+C8+C9+C11</f>
        <v>500020</v>
      </c>
      <c r="D34" s="68">
        <f>D6+D8+D9+D11</f>
        <v>526533</v>
      </c>
      <c r="E34" s="68">
        <f t="shared" ref="E34:I34" si="14">E6+E8+E9+E11</f>
        <v>4000</v>
      </c>
      <c r="F34" s="68">
        <f t="shared" si="14"/>
        <v>0</v>
      </c>
      <c r="G34" s="68">
        <f t="shared" si="14"/>
        <v>0</v>
      </c>
      <c r="H34" s="68">
        <f t="shared" si="14"/>
        <v>0</v>
      </c>
      <c r="I34" s="68">
        <f t="shared" si="14"/>
        <v>0</v>
      </c>
      <c r="J34" s="68">
        <f t="shared" si="11"/>
        <v>530533</v>
      </c>
    </row>
    <row r="35" spans="1:10" ht="15.75" customHeight="1" thickBot="1" x14ac:dyDescent="0.35">
      <c r="A35" s="156"/>
      <c r="B35" s="132" t="s">
        <v>148</v>
      </c>
      <c r="C35" s="68">
        <f>C7+C10+C12</f>
        <v>3000</v>
      </c>
      <c r="D35" s="68">
        <f>D7+D10+D12</f>
        <v>0</v>
      </c>
      <c r="E35" s="68">
        <f t="shared" ref="E35:I35" si="15">E7+E10+E12</f>
        <v>0</v>
      </c>
      <c r="F35" s="68">
        <f t="shared" si="15"/>
        <v>0</v>
      </c>
      <c r="G35" s="68">
        <f t="shared" si="15"/>
        <v>0</v>
      </c>
      <c r="H35" s="68">
        <f t="shared" si="15"/>
        <v>0</v>
      </c>
      <c r="I35" s="68">
        <f t="shared" si="15"/>
        <v>0</v>
      </c>
      <c r="J35" s="68">
        <f t="shared" si="11"/>
        <v>0</v>
      </c>
    </row>
    <row r="36" spans="1:10" ht="15.75" customHeight="1" thickBot="1" x14ac:dyDescent="0.35">
      <c r="A36" s="156"/>
      <c r="B36" s="132" t="s">
        <v>149</v>
      </c>
      <c r="C36" s="68">
        <f>C25</f>
        <v>388792</v>
      </c>
      <c r="D36" s="68">
        <f>D25</f>
        <v>409287</v>
      </c>
      <c r="E36" s="68">
        <f t="shared" ref="E36:I36" si="16">E25</f>
        <v>88297</v>
      </c>
      <c r="F36" s="68">
        <f t="shared" si="16"/>
        <v>0</v>
      </c>
      <c r="G36" s="68">
        <f t="shared" si="16"/>
        <v>0</v>
      </c>
      <c r="H36" s="68">
        <f t="shared" si="16"/>
        <v>0</v>
      </c>
      <c r="I36" s="68">
        <f t="shared" si="16"/>
        <v>0</v>
      </c>
      <c r="J36" s="68">
        <f t="shared" si="11"/>
        <v>497584</v>
      </c>
    </row>
    <row r="37" spans="1:10" ht="15.75" customHeight="1" thickBot="1" x14ac:dyDescent="0.35">
      <c r="A37" s="161"/>
      <c r="B37" s="135" t="s">
        <v>41</v>
      </c>
      <c r="C37" s="97">
        <f>C13+C29</f>
        <v>891812</v>
      </c>
      <c r="D37" s="97">
        <f>D13+D29</f>
        <v>935820</v>
      </c>
      <c r="E37" s="97">
        <f t="shared" ref="E37:I37" si="17">E13+E29</f>
        <v>92297</v>
      </c>
      <c r="F37" s="97">
        <f t="shared" si="17"/>
        <v>0</v>
      </c>
      <c r="G37" s="97">
        <f t="shared" si="17"/>
        <v>0</v>
      </c>
      <c r="H37" s="97">
        <f t="shared" si="17"/>
        <v>0</v>
      </c>
      <c r="I37" s="97">
        <f t="shared" si="17"/>
        <v>0</v>
      </c>
      <c r="J37" s="97">
        <f t="shared" si="11"/>
        <v>1028117</v>
      </c>
    </row>
    <row r="38" spans="1:10" ht="15.75" customHeight="1" thickBot="1" x14ac:dyDescent="0.35">
      <c r="A38" s="162"/>
      <c r="B38" s="133" t="s">
        <v>150</v>
      </c>
      <c r="C38" s="98">
        <f>C14+C15+C16+C17+C18</f>
        <v>873852</v>
      </c>
      <c r="D38" s="98">
        <f>D14+D15+D16+D17+D18</f>
        <v>900798</v>
      </c>
      <c r="E38" s="98">
        <f t="shared" ref="E38:I38" si="18">E14+E15+E16+E17+E18</f>
        <v>92297</v>
      </c>
      <c r="F38" s="98">
        <f t="shared" si="18"/>
        <v>0</v>
      </c>
      <c r="G38" s="98">
        <f t="shared" si="18"/>
        <v>0</v>
      </c>
      <c r="H38" s="98">
        <f t="shared" si="18"/>
        <v>0</v>
      </c>
      <c r="I38" s="98">
        <f t="shared" si="18"/>
        <v>0</v>
      </c>
      <c r="J38" s="98">
        <f t="shared" si="11"/>
        <v>993095</v>
      </c>
    </row>
    <row r="39" spans="1:10" ht="15.75" customHeight="1" thickBot="1" x14ac:dyDescent="0.35">
      <c r="A39" s="162"/>
      <c r="B39" s="133" t="s">
        <v>148</v>
      </c>
      <c r="C39" s="98">
        <f>C19+C20+C21</f>
        <v>17960</v>
      </c>
      <c r="D39" s="98">
        <f>D19+D20+D21</f>
        <v>35022</v>
      </c>
      <c r="E39" s="98">
        <f t="shared" ref="E39:I39" si="19">E19+E20+E21</f>
        <v>0</v>
      </c>
      <c r="F39" s="98">
        <f t="shared" si="19"/>
        <v>0</v>
      </c>
      <c r="G39" s="98">
        <f t="shared" si="19"/>
        <v>0</v>
      </c>
      <c r="H39" s="98">
        <f t="shared" si="19"/>
        <v>0</v>
      </c>
      <c r="I39" s="98">
        <f t="shared" si="19"/>
        <v>0</v>
      </c>
      <c r="J39" s="98">
        <f t="shared" si="11"/>
        <v>35022</v>
      </c>
    </row>
    <row r="40" spans="1:10" ht="15.75" customHeight="1" thickBot="1" x14ac:dyDescent="0.35">
      <c r="A40" s="162"/>
      <c r="B40" s="136" t="s">
        <v>149</v>
      </c>
      <c r="C40" s="98">
        <f>C29</f>
        <v>0</v>
      </c>
      <c r="D40" s="98">
        <f>D29</f>
        <v>0</v>
      </c>
      <c r="E40" s="98">
        <f t="shared" ref="E40:I40" si="20">E29</f>
        <v>0</v>
      </c>
      <c r="F40" s="98">
        <f t="shared" si="20"/>
        <v>0</v>
      </c>
      <c r="G40" s="98">
        <f t="shared" si="20"/>
        <v>0</v>
      </c>
      <c r="H40" s="98">
        <f t="shared" si="20"/>
        <v>0</v>
      </c>
      <c r="I40" s="98">
        <f t="shared" si="20"/>
        <v>0</v>
      </c>
      <c r="J40" s="98">
        <f t="shared" si="11"/>
        <v>0</v>
      </c>
    </row>
    <row r="41" spans="1:10" ht="15.75" customHeight="1" thickBot="1" x14ac:dyDescent="0.35">
      <c r="A41" s="163"/>
      <c r="B41" s="137" t="s">
        <v>37</v>
      </c>
      <c r="C41" s="99">
        <f t="shared" ref="C41:C44" si="21">C33-C37</f>
        <v>0</v>
      </c>
      <c r="D41" s="99">
        <f t="shared" ref="D41:I41" si="22">D33-D37</f>
        <v>0</v>
      </c>
      <c r="E41" s="99">
        <f t="shared" si="22"/>
        <v>0</v>
      </c>
      <c r="F41" s="99">
        <f t="shared" si="22"/>
        <v>0</v>
      </c>
      <c r="G41" s="99">
        <f t="shared" si="22"/>
        <v>0</v>
      </c>
      <c r="H41" s="99">
        <f t="shared" si="22"/>
        <v>0</v>
      </c>
      <c r="I41" s="99">
        <f t="shared" si="22"/>
        <v>0</v>
      </c>
      <c r="J41" s="99">
        <f t="shared" si="11"/>
        <v>0</v>
      </c>
    </row>
    <row r="42" spans="1:10" ht="15.75" customHeight="1" thickBot="1" x14ac:dyDescent="0.35">
      <c r="A42" s="164"/>
      <c r="B42" s="138" t="s">
        <v>147</v>
      </c>
      <c r="C42" s="100">
        <f t="shared" si="21"/>
        <v>-373832</v>
      </c>
      <c r="D42" s="100">
        <f t="shared" ref="D42:I42" si="23">D34-D38</f>
        <v>-374265</v>
      </c>
      <c r="E42" s="100">
        <f t="shared" si="23"/>
        <v>-88297</v>
      </c>
      <c r="F42" s="100">
        <f t="shared" si="23"/>
        <v>0</v>
      </c>
      <c r="G42" s="100">
        <f t="shared" si="23"/>
        <v>0</v>
      </c>
      <c r="H42" s="100">
        <f t="shared" si="23"/>
        <v>0</v>
      </c>
      <c r="I42" s="100">
        <f t="shared" si="23"/>
        <v>0</v>
      </c>
      <c r="J42" s="100">
        <f t="shared" si="11"/>
        <v>-462562</v>
      </c>
    </row>
    <row r="43" spans="1:10" ht="15.75" customHeight="1" thickBot="1" x14ac:dyDescent="0.35">
      <c r="A43" s="165"/>
      <c r="B43" s="138" t="s">
        <v>151</v>
      </c>
      <c r="C43" s="100">
        <f t="shared" si="21"/>
        <v>-14960</v>
      </c>
      <c r="D43" s="100">
        <f t="shared" ref="D43:I43" si="24">D35-D39</f>
        <v>-35022</v>
      </c>
      <c r="E43" s="100">
        <f t="shared" si="24"/>
        <v>0</v>
      </c>
      <c r="F43" s="100">
        <f t="shared" si="24"/>
        <v>0</v>
      </c>
      <c r="G43" s="100">
        <f t="shared" si="24"/>
        <v>0</v>
      </c>
      <c r="H43" s="100">
        <f t="shared" si="24"/>
        <v>0</v>
      </c>
      <c r="I43" s="100">
        <f t="shared" si="24"/>
        <v>0</v>
      </c>
      <c r="J43" s="100">
        <f t="shared" si="11"/>
        <v>-35022</v>
      </c>
    </row>
    <row r="44" spans="1:10" ht="15.75" customHeight="1" thickBot="1" x14ac:dyDescent="0.35">
      <c r="A44" s="165"/>
      <c r="B44" s="138" t="s">
        <v>149</v>
      </c>
      <c r="C44" s="166">
        <f t="shared" si="21"/>
        <v>388792</v>
      </c>
      <c r="D44" s="166">
        <f t="shared" ref="D44:I44" si="25">D36-D40</f>
        <v>409287</v>
      </c>
      <c r="E44" s="166">
        <f t="shared" si="25"/>
        <v>88297</v>
      </c>
      <c r="F44" s="166">
        <f t="shared" si="25"/>
        <v>0</v>
      </c>
      <c r="G44" s="166">
        <f t="shared" si="25"/>
        <v>0</v>
      </c>
      <c r="H44" s="166">
        <f t="shared" si="25"/>
        <v>0</v>
      </c>
      <c r="I44" s="166">
        <f t="shared" si="25"/>
        <v>0</v>
      </c>
      <c r="J44" s="166">
        <f t="shared" si="11"/>
        <v>497584</v>
      </c>
    </row>
    <row r="45" spans="1:10" x14ac:dyDescent="0.3">
      <c r="D45" s="101">
        <f>SUM(D29:D30)</f>
        <v>0</v>
      </c>
    </row>
    <row r="48" spans="1:10" x14ac:dyDescent="0.3">
      <c r="C48" s="65"/>
      <c r="D48" s="65"/>
      <c r="E48" s="65"/>
      <c r="F48" s="65"/>
      <c r="G48" s="65"/>
      <c r="H48" s="65"/>
      <c r="I48" s="65"/>
      <c r="J48" s="65"/>
    </row>
    <row r="49" spans="3:10" x14ac:dyDescent="0.3">
      <c r="C49" s="65"/>
      <c r="D49" s="65"/>
      <c r="E49" s="65"/>
      <c r="F49" s="65"/>
      <c r="G49" s="65"/>
      <c r="H49" s="65"/>
      <c r="I49" s="65"/>
      <c r="J49" s="65"/>
    </row>
    <row r="50" spans="3:10" x14ac:dyDescent="0.3">
      <c r="C50" s="65"/>
      <c r="D50" s="65"/>
      <c r="E50" s="65"/>
      <c r="F50" s="65"/>
      <c r="G50" s="65"/>
      <c r="H50" s="65"/>
      <c r="I50" s="65"/>
      <c r="J50" s="65"/>
    </row>
    <row r="51" spans="3:10" x14ac:dyDescent="0.3">
      <c r="C51" s="65"/>
      <c r="D51" s="65"/>
      <c r="E51" s="65"/>
      <c r="F51" s="65"/>
      <c r="G51" s="65"/>
      <c r="H51" s="65"/>
      <c r="I51" s="65"/>
      <c r="J51" s="65"/>
    </row>
    <row r="52" spans="3:10" x14ac:dyDescent="0.3">
      <c r="C52" s="65"/>
      <c r="D52" s="65"/>
      <c r="E52" s="65"/>
      <c r="F52" s="65"/>
      <c r="G52" s="65"/>
      <c r="H52" s="65"/>
      <c r="I52" s="65"/>
      <c r="J52" s="65"/>
    </row>
    <row r="53" spans="3:10" x14ac:dyDescent="0.3">
      <c r="C53" s="65"/>
      <c r="D53" s="65"/>
      <c r="E53" s="65"/>
      <c r="F53" s="65"/>
      <c r="G53" s="65"/>
      <c r="H53" s="65"/>
      <c r="I53" s="65"/>
      <c r="J53" s="65"/>
    </row>
    <row r="54" spans="3:10" x14ac:dyDescent="0.3">
      <c r="C54" s="65"/>
      <c r="D54" s="65"/>
      <c r="E54" s="65"/>
      <c r="F54" s="65"/>
      <c r="G54" s="65"/>
      <c r="H54" s="65"/>
      <c r="I54" s="65"/>
      <c r="J54" s="65"/>
    </row>
    <row r="55" spans="3:10" x14ac:dyDescent="0.3">
      <c r="C55" s="65"/>
      <c r="D55" s="65"/>
      <c r="E55" s="65"/>
      <c r="F55" s="65"/>
      <c r="G55" s="65"/>
      <c r="H55" s="65"/>
      <c r="I55" s="65"/>
      <c r="J55" s="65"/>
    </row>
    <row r="56" spans="3:10" x14ac:dyDescent="0.3">
      <c r="C56" s="65"/>
      <c r="D56" s="65"/>
      <c r="E56" s="65"/>
      <c r="F56" s="65"/>
      <c r="G56" s="65"/>
      <c r="H56" s="65"/>
      <c r="I56" s="65"/>
      <c r="J56" s="65"/>
    </row>
    <row r="57" spans="3:10" x14ac:dyDescent="0.3">
      <c r="C57" s="65"/>
      <c r="D57" s="65"/>
      <c r="E57" s="65"/>
      <c r="F57" s="65"/>
      <c r="G57" s="65"/>
      <c r="H57" s="65"/>
      <c r="I57" s="65"/>
      <c r="J57" s="65"/>
    </row>
    <row r="58" spans="3:10" x14ac:dyDescent="0.3">
      <c r="C58" s="65"/>
      <c r="D58" s="65"/>
      <c r="E58" s="65"/>
      <c r="F58" s="65"/>
      <c r="G58" s="65"/>
      <c r="H58" s="65"/>
      <c r="I58" s="65"/>
      <c r="J58" s="65"/>
    </row>
    <row r="59" spans="3:10" x14ac:dyDescent="0.3">
      <c r="C59" s="65"/>
      <c r="D59" s="65"/>
      <c r="E59" s="65"/>
      <c r="F59" s="65"/>
      <c r="G59" s="65"/>
      <c r="H59" s="65"/>
      <c r="I59" s="65"/>
      <c r="J59" s="65"/>
    </row>
    <row r="60" spans="3:10" x14ac:dyDescent="0.3">
      <c r="C60" s="65"/>
      <c r="D60" s="65"/>
      <c r="E60" s="65"/>
      <c r="F60" s="65"/>
      <c r="G60" s="65"/>
      <c r="H60" s="65"/>
      <c r="I60" s="65"/>
      <c r="J60" s="65"/>
    </row>
    <row r="61" spans="3:10" x14ac:dyDescent="0.3">
      <c r="C61" s="65"/>
      <c r="D61" s="65"/>
      <c r="E61" s="65"/>
      <c r="F61" s="65"/>
      <c r="G61" s="65"/>
      <c r="H61" s="65"/>
      <c r="I61" s="65"/>
      <c r="J61" s="65"/>
    </row>
    <row r="62" spans="3:10" x14ac:dyDescent="0.3">
      <c r="C62" s="65"/>
      <c r="D62" s="65"/>
      <c r="E62" s="65"/>
      <c r="F62" s="65"/>
      <c r="G62" s="65"/>
      <c r="H62" s="65"/>
      <c r="I62" s="65"/>
      <c r="J62" s="65"/>
    </row>
    <row r="63" spans="3:10" x14ac:dyDescent="0.3">
      <c r="C63" s="65"/>
      <c r="D63" s="65"/>
      <c r="E63" s="65"/>
      <c r="F63" s="65"/>
      <c r="G63" s="65"/>
      <c r="H63" s="65"/>
      <c r="I63" s="65"/>
      <c r="J63" s="65"/>
    </row>
    <row r="64" spans="3:10" x14ac:dyDescent="0.3">
      <c r="C64" s="65"/>
      <c r="D64" s="65"/>
      <c r="E64" s="65"/>
      <c r="F64" s="65"/>
      <c r="G64" s="65"/>
      <c r="H64" s="65"/>
      <c r="I64" s="65"/>
      <c r="J64" s="65"/>
    </row>
    <row r="65" spans="3:10" x14ac:dyDescent="0.3">
      <c r="C65" s="65"/>
      <c r="D65" s="65"/>
      <c r="E65" s="65"/>
      <c r="F65" s="65"/>
      <c r="G65" s="65"/>
      <c r="H65" s="65"/>
      <c r="I65" s="65"/>
      <c r="J65" s="65"/>
    </row>
    <row r="66" spans="3:10" x14ac:dyDescent="0.3">
      <c r="C66" s="65"/>
      <c r="D66" s="65"/>
      <c r="E66" s="65"/>
      <c r="F66" s="65"/>
      <c r="G66" s="65"/>
      <c r="H66" s="65"/>
      <c r="I66" s="65"/>
      <c r="J66" s="65"/>
    </row>
    <row r="67" spans="3:10" x14ac:dyDescent="0.3">
      <c r="C67" s="65"/>
      <c r="D67" s="65"/>
      <c r="E67" s="65"/>
      <c r="F67" s="65"/>
      <c r="G67" s="65"/>
      <c r="H67" s="65"/>
      <c r="I67" s="65"/>
      <c r="J67" s="65"/>
    </row>
    <row r="68" spans="3:10" x14ac:dyDescent="0.3">
      <c r="C68" s="65"/>
      <c r="D68" s="65"/>
      <c r="E68" s="65"/>
      <c r="F68" s="65"/>
      <c r="G68" s="65"/>
      <c r="H68" s="65"/>
      <c r="I68" s="65"/>
      <c r="J68" s="65"/>
    </row>
    <row r="69" spans="3:10" x14ac:dyDescent="0.3">
      <c r="C69" s="65"/>
      <c r="D69" s="65"/>
      <c r="E69" s="65"/>
      <c r="F69" s="65"/>
      <c r="G69" s="65"/>
      <c r="H69" s="65"/>
      <c r="I69" s="65"/>
      <c r="J69" s="65"/>
    </row>
    <row r="70" spans="3:10" x14ac:dyDescent="0.3">
      <c r="C70" s="65"/>
      <c r="D70" s="65"/>
      <c r="E70" s="65"/>
      <c r="F70" s="65"/>
      <c r="G70" s="65"/>
      <c r="H70" s="65"/>
      <c r="I70" s="65"/>
      <c r="J70" s="65"/>
    </row>
    <row r="71" spans="3:10" x14ac:dyDescent="0.3">
      <c r="C71" s="65"/>
      <c r="D71" s="65"/>
      <c r="E71" s="65"/>
      <c r="F71" s="65"/>
      <c r="G71" s="65"/>
      <c r="H71" s="65"/>
      <c r="I71" s="65"/>
      <c r="J71" s="65"/>
    </row>
    <row r="72" spans="3:10" x14ac:dyDescent="0.3">
      <c r="C72" s="65"/>
      <c r="D72" s="65"/>
      <c r="E72" s="65"/>
      <c r="F72" s="65"/>
      <c r="G72" s="65"/>
      <c r="H72" s="65"/>
      <c r="I72" s="65"/>
      <c r="J72" s="65"/>
    </row>
    <row r="73" spans="3:10" x14ac:dyDescent="0.3">
      <c r="C73" s="65"/>
      <c r="D73" s="65"/>
      <c r="E73" s="65"/>
      <c r="F73" s="65"/>
      <c r="G73" s="65"/>
      <c r="H73" s="65"/>
      <c r="I73" s="65"/>
      <c r="J73" s="65"/>
    </row>
    <row r="81" spans="3:10" x14ac:dyDescent="0.3">
      <c r="C81" s="65"/>
      <c r="D81" s="65"/>
      <c r="E81" s="65"/>
      <c r="F81" s="65"/>
      <c r="G81" s="65"/>
      <c r="H81" s="65"/>
      <c r="I81" s="65"/>
      <c r="J81" s="65"/>
    </row>
  </sheetData>
  <mergeCells count="3">
    <mergeCell ref="B1:B2"/>
    <mergeCell ref="A1:A2"/>
    <mergeCell ref="D1:J1"/>
  </mergeCells>
  <printOptions horizontalCentered="1"/>
  <pageMargins left="0.31496062992125984" right="0.31496062992125984" top="1.1417322834645669" bottom="0.35433070866141736" header="0.51181102362204722" footer="0.31496062992125984"/>
  <pageSetup paperSize="9" scale="85" orientation="portrait" r:id="rId1"/>
  <headerFooter>
    <oddHeader>&amp;C&amp;"Times New Roman,Félkövér"&amp;10Ferenczy Múzeumi Centrum bevételei és kiadásai mérlegszerűen 
2019. év&amp;R&amp;"Times New Roman,Normál"&amp;10 2/e sz. melléklet
EFt</oddHead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81"/>
  <sheetViews>
    <sheetView view="pageBreakPreview" zoomScaleNormal="90" zoomScaleSheetLayoutView="100" workbookViewId="0">
      <pane xSplit="2" ySplit="2" topLeftCell="C21" activePane="bottomRight" state="frozen"/>
      <selection activeCell="B8" sqref="B8"/>
      <selection pane="topRight" activeCell="B8" sqref="B8"/>
      <selection pane="bottomLeft" activeCell="B8" sqref="B8"/>
      <selection pane="bottomRight" activeCell="D27" sqref="D27"/>
    </sheetView>
  </sheetViews>
  <sheetFormatPr defaultColWidth="9.33203125" defaultRowHeight="13.8" x14ac:dyDescent="0.3"/>
  <cols>
    <col min="1" max="1" width="5.5546875" style="65" bestFit="1" customWidth="1"/>
    <col min="2" max="2" width="61.33203125" style="65" bestFit="1" customWidth="1"/>
    <col min="3" max="5" width="11.44140625" style="101" customWidth="1"/>
    <col min="6" max="9" width="11.44140625" style="101" hidden="1" customWidth="1"/>
    <col min="10" max="10" width="11.44140625" style="101" customWidth="1"/>
    <col min="11" max="11" width="9.33203125" style="102"/>
    <col min="12" max="12" width="17.88671875" style="102" customWidth="1"/>
    <col min="13" max="16384" width="9.33203125" style="102"/>
  </cols>
  <sheetData>
    <row r="1" spans="1:10" s="63" customFormat="1" ht="29.25" customHeight="1" thickBot="1" x14ac:dyDescent="0.35">
      <c r="A1" s="247"/>
      <c r="B1" s="254" t="s">
        <v>91</v>
      </c>
      <c r="C1" s="107" t="s">
        <v>153</v>
      </c>
      <c r="D1" s="256" t="s">
        <v>155</v>
      </c>
      <c r="E1" s="257"/>
      <c r="F1" s="257"/>
      <c r="G1" s="257"/>
      <c r="H1" s="257"/>
      <c r="I1" s="257"/>
      <c r="J1" s="258"/>
    </row>
    <row r="2" spans="1:10" s="63" customFormat="1" ht="29.25" customHeight="1" thickBot="1" x14ac:dyDescent="0.35">
      <c r="A2" s="248"/>
      <c r="B2" s="255"/>
      <c r="C2" s="66" t="s">
        <v>8</v>
      </c>
      <c r="D2" s="66" t="s">
        <v>8</v>
      </c>
      <c r="E2" s="66" t="s">
        <v>161</v>
      </c>
      <c r="F2" s="66"/>
      <c r="G2" s="66"/>
      <c r="H2" s="66"/>
      <c r="I2" s="66"/>
      <c r="J2" s="66" t="s">
        <v>157</v>
      </c>
    </row>
    <row r="3" spans="1:10" ht="18" customHeight="1" thickBot="1" x14ac:dyDescent="0.35">
      <c r="A3" s="148" t="s">
        <v>0</v>
      </c>
      <c r="B3" s="67" t="s">
        <v>71</v>
      </c>
      <c r="C3" s="68">
        <f>C6+C7+C8+C9+C10+C11+C12</f>
        <v>31565</v>
      </c>
      <c r="D3" s="68">
        <f>D6+D7+D8+D9+D10+D11+D12</f>
        <v>26710</v>
      </c>
      <c r="E3" s="68">
        <f t="shared" ref="E3:J3" si="0">E6+E7+E8+E9+E10+E11+E12</f>
        <v>0</v>
      </c>
      <c r="F3" s="68">
        <f t="shared" si="0"/>
        <v>0</v>
      </c>
      <c r="G3" s="68">
        <f t="shared" si="0"/>
        <v>0</v>
      </c>
      <c r="H3" s="68">
        <f t="shared" si="0"/>
        <v>0</v>
      </c>
      <c r="I3" s="68">
        <f t="shared" si="0"/>
        <v>0</v>
      </c>
      <c r="J3" s="68">
        <f t="shared" si="0"/>
        <v>26710</v>
      </c>
    </row>
    <row r="4" spans="1:10" ht="15" customHeight="1" x14ac:dyDescent="0.3">
      <c r="A4" s="149" t="s">
        <v>72</v>
      </c>
      <c r="B4" s="69" t="s">
        <v>12</v>
      </c>
      <c r="C4" s="70"/>
      <c r="D4" s="70">
        <v>0</v>
      </c>
      <c r="E4" s="70"/>
      <c r="F4" s="70"/>
      <c r="G4" s="70"/>
      <c r="H4" s="70"/>
      <c r="I4" s="70"/>
      <c r="J4" s="70">
        <f>SUM(D4:I4)</f>
        <v>0</v>
      </c>
    </row>
    <row r="5" spans="1:10" ht="15" customHeight="1" x14ac:dyDescent="0.3">
      <c r="A5" s="149" t="s">
        <v>124</v>
      </c>
      <c r="B5" s="7" t="s">
        <v>152</v>
      </c>
      <c r="C5" s="71"/>
      <c r="D5" s="71">
        <v>0</v>
      </c>
      <c r="E5" s="71"/>
      <c r="F5" s="71"/>
      <c r="G5" s="71"/>
      <c r="H5" s="71"/>
      <c r="I5" s="71"/>
      <c r="J5" s="71">
        <f>SUM(D5:I5)</f>
        <v>0</v>
      </c>
    </row>
    <row r="6" spans="1:10" ht="15" customHeight="1" x14ac:dyDescent="0.3">
      <c r="A6" s="150" t="s">
        <v>73</v>
      </c>
      <c r="B6" s="72" t="s">
        <v>13</v>
      </c>
      <c r="C6" s="73">
        <f>SUM(C4:C5)</f>
        <v>0</v>
      </c>
      <c r="D6" s="73">
        <f>SUM(D4:D5)</f>
        <v>0</v>
      </c>
      <c r="E6" s="73">
        <f t="shared" ref="E6:I6" si="1">SUM(E4:E5)</f>
        <v>0</v>
      </c>
      <c r="F6" s="73">
        <f t="shared" si="1"/>
        <v>0</v>
      </c>
      <c r="G6" s="73">
        <f t="shared" si="1"/>
        <v>0</v>
      </c>
      <c r="H6" s="73">
        <f t="shared" si="1"/>
        <v>0</v>
      </c>
      <c r="I6" s="73">
        <f t="shared" si="1"/>
        <v>0</v>
      </c>
      <c r="J6" s="73">
        <f>SUM(J4:J5)</f>
        <v>0</v>
      </c>
    </row>
    <row r="7" spans="1:10" ht="15" customHeight="1" x14ac:dyDescent="0.3">
      <c r="A7" s="151" t="s">
        <v>74</v>
      </c>
      <c r="B7" s="72" t="s">
        <v>14</v>
      </c>
      <c r="C7" s="73"/>
      <c r="D7" s="73">
        <v>0</v>
      </c>
      <c r="E7" s="73"/>
      <c r="F7" s="73"/>
      <c r="G7" s="73"/>
      <c r="H7" s="73"/>
      <c r="I7" s="73"/>
      <c r="J7" s="73">
        <f>SUM(D7:I7)</f>
        <v>0</v>
      </c>
    </row>
    <row r="8" spans="1:10" ht="15" customHeight="1" x14ac:dyDescent="0.3">
      <c r="A8" s="151" t="s">
        <v>75</v>
      </c>
      <c r="B8" s="72" t="s">
        <v>4</v>
      </c>
      <c r="C8" s="73"/>
      <c r="D8" s="73">
        <v>0</v>
      </c>
      <c r="E8" s="73"/>
      <c r="F8" s="73"/>
      <c r="G8" s="73"/>
      <c r="H8" s="73"/>
      <c r="I8" s="73"/>
      <c r="J8" s="73">
        <f t="shared" ref="J8:J12" si="2">SUM(D8:I8)</f>
        <v>0</v>
      </c>
    </row>
    <row r="9" spans="1:10" ht="15" customHeight="1" x14ac:dyDescent="0.3">
      <c r="A9" s="151" t="s">
        <v>81</v>
      </c>
      <c r="B9" s="72" t="s">
        <v>16</v>
      </c>
      <c r="C9" s="73">
        <v>31565</v>
      </c>
      <c r="D9" s="73">
        <v>26710</v>
      </c>
      <c r="E9" s="73"/>
      <c r="F9" s="73"/>
      <c r="G9" s="73"/>
      <c r="H9" s="73"/>
      <c r="I9" s="73"/>
      <c r="J9" s="73">
        <f t="shared" si="2"/>
        <v>26710</v>
      </c>
    </row>
    <row r="10" spans="1:10" ht="15" customHeight="1" x14ac:dyDescent="0.3">
      <c r="A10" s="151" t="s">
        <v>82</v>
      </c>
      <c r="B10" s="72" t="s">
        <v>17</v>
      </c>
      <c r="C10" s="73"/>
      <c r="D10" s="73">
        <v>0</v>
      </c>
      <c r="E10" s="73"/>
      <c r="F10" s="73"/>
      <c r="G10" s="73"/>
      <c r="H10" s="73"/>
      <c r="I10" s="73"/>
      <c r="J10" s="73">
        <f t="shared" si="2"/>
        <v>0</v>
      </c>
    </row>
    <row r="11" spans="1:10" ht="15" customHeight="1" x14ac:dyDescent="0.3">
      <c r="A11" s="151" t="s">
        <v>83</v>
      </c>
      <c r="B11" s="72" t="s">
        <v>5</v>
      </c>
      <c r="C11" s="73"/>
      <c r="D11" s="78">
        <v>0</v>
      </c>
      <c r="E11" s="73"/>
      <c r="F11" s="73"/>
      <c r="G11" s="73"/>
      <c r="H11" s="73"/>
      <c r="I11" s="73"/>
      <c r="J11" s="73">
        <f t="shared" si="2"/>
        <v>0</v>
      </c>
    </row>
    <row r="12" spans="1:10" s="103" customFormat="1" ht="15" customHeight="1" thickBot="1" x14ac:dyDescent="0.35">
      <c r="A12" s="152" t="s">
        <v>84</v>
      </c>
      <c r="B12" s="79" t="s">
        <v>7</v>
      </c>
      <c r="C12" s="74"/>
      <c r="D12" s="74">
        <v>0</v>
      </c>
      <c r="E12" s="74"/>
      <c r="F12" s="74"/>
      <c r="G12" s="74"/>
      <c r="H12" s="74"/>
      <c r="I12" s="74"/>
      <c r="J12" s="73">
        <f t="shared" si="2"/>
        <v>0</v>
      </c>
    </row>
    <row r="13" spans="1:10" ht="18" customHeight="1" thickBot="1" x14ac:dyDescent="0.35">
      <c r="A13" s="153" t="s">
        <v>6</v>
      </c>
      <c r="B13" s="80" t="s">
        <v>57</v>
      </c>
      <c r="C13" s="81">
        <f>C14+C15+C16+C17+C18+C19+C20+C21</f>
        <v>673176</v>
      </c>
      <c r="D13" s="81">
        <f>D14+D15+D16+D17+D18+D19+D20+D21</f>
        <v>681843</v>
      </c>
      <c r="E13" s="81">
        <f t="shared" ref="E13:J13" si="3">E14+E15+E16+E17+E18+E19+E20+E21</f>
        <v>1241</v>
      </c>
      <c r="F13" s="81">
        <f t="shared" si="3"/>
        <v>0</v>
      </c>
      <c r="G13" s="81">
        <f t="shared" si="3"/>
        <v>0</v>
      </c>
      <c r="H13" s="81">
        <f t="shared" si="3"/>
        <v>0</v>
      </c>
      <c r="I13" s="81">
        <f t="shared" si="3"/>
        <v>0</v>
      </c>
      <c r="J13" s="81">
        <f t="shared" si="3"/>
        <v>683084</v>
      </c>
    </row>
    <row r="14" spans="1:10" s="103" customFormat="1" ht="15" customHeight="1" x14ac:dyDescent="0.3">
      <c r="A14" s="150" t="s">
        <v>42</v>
      </c>
      <c r="B14" s="72" t="s">
        <v>1</v>
      </c>
      <c r="C14" s="78">
        <v>423022</v>
      </c>
      <c r="D14" s="78">
        <v>439761</v>
      </c>
      <c r="E14" s="78"/>
      <c r="F14" s="78"/>
      <c r="G14" s="78"/>
      <c r="H14" s="78"/>
      <c r="I14" s="78"/>
      <c r="J14" s="78">
        <f>SUM(D14:I14)</f>
        <v>439761</v>
      </c>
    </row>
    <row r="15" spans="1:10" s="103" customFormat="1" ht="15" customHeight="1" x14ac:dyDescent="0.3">
      <c r="A15" s="150" t="s">
        <v>45</v>
      </c>
      <c r="B15" s="72" t="s">
        <v>2</v>
      </c>
      <c r="C15" s="78">
        <v>93480</v>
      </c>
      <c r="D15" s="78">
        <v>90700</v>
      </c>
      <c r="E15" s="78"/>
      <c r="F15" s="78"/>
      <c r="G15" s="78"/>
      <c r="H15" s="78"/>
      <c r="I15" s="78"/>
      <c r="J15" s="78">
        <f t="shared" ref="J15:J21" si="4">SUM(D15:I15)</f>
        <v>90700</v>
      </c>
    </row>
    <row r="16" spans="1:10" s="103" customFormat="1" ht="15" customHeight="1" x14ac:dyDescent="0.3">
      <c r="A16" s="150" t="s">
        <v>46</v>
      </c>
      <c r="B16" s="72" t="s">
        <v>3</v>
      </c>
      <c r="C16" s="78">
        <v>151674</v>
      </c>
      <c r="D16" s="78">
        <v>146382</v>
      </c>
      <c r="E16" s="78">
        <v>1241</v>
      </c>
      <c r="F16" s="78"/>
      <c r="G16" s="78"/>
      <c r="H16" s="78"/>
      <c r="I16" s="78"/>
      <c r="J16" s="78">
        <f t="shared" si="4"/>
        <v>147623</v>
      </c>
    </row>
    <row r="17" spans="1:12" ht="15" customHeight="1" x14ac:dyDescent="0.3">
      <c r="A17" s="151" t="s">
        <v>52</v>
      </c>
      <c r="B17" s="72" t="s">
        <v>118</v>
      </c>
      <c r="C17" s="78">
        <v>0</v>
      </c>
      <c r="D17" s="78"/>
      <c r="E17" s="78"/>
      <c r="F17" s="78"/>
      <c r="G17" s="78"/>
      <c r="H17" s="78"/>
      <c r="I17" s="78"/>
      <c r="J17" s="78">
        <f t="shared" si="4"/>
        <v>0</v>
      </c>
      <c r="L17" s="106"/>
    </row>
    <row r="18" spans="1:12" ht="15" customHeight="1" x14ac:dyDescent="0.3">
      <c r="A18" s="151" t="s">
        <v>53</v>
      </c>
      <c r="B18" s="72" t="s">
        <v>119</v>
      </c>
      <c r="C18" s="78">
        <v>0</v>
      </c>
      <c r="D18" s="78"/>
      <c r="E18" s="78"/>
      <c r="F18" s="78"/>
      <c r="G18" s="78"/>
      <c r="H18" s="78"/>
      <c r="I18" s="78"/>
      <c r="J18" s="78">
        <f t="shared" si="4"/>
        <v>0</v>
      </c>
      <c r="L18" s="106"/>
    </row>
    <row r="19" spans="1:12" ht="15" customHeight="1" x14ac:dyDescent="0.3">
      <c r="A19" s="151" t="s">
        <v>54</v>
      </c>
      <c r="B19" s="72" t="s">
        <v>126</v>
      </c>
      <c r="C19" s="78">
        <v>5000</v>
      </c>
      <c r="D19" s="78">
        <v>5000</v>
      </c>
      <c r="E19" s="78"/>
      <c r="F19" s="78"/>
      <c r="G19" s="78"/>
      <c r="H19" s="78"/>
      <c r="I19" s="78"/>
      <c r="J19" s="78">
        <f t="shared" si="4"/>
        <v>5000</v>
      </c>
      <c r="L19" s="106"/>
    </row>
    <row r="20" spans="1:12" ht="15" customHeight="1" x14ac:dyDescent="0.3">
      <c r="A20" s="150" t="s">
        <v>55</v>
      </c>
      <c r="B20" s="72" t="s">
        <v>117</v>
      </c>
      <c r="C20" s="78"/>
      <c r="D20" s="78"/>
      <c r="E20" s="78"/>
      <c r="F20" s="78"/>
      <c r="G20" s="78"/>
      <c r="H20" s="78"/>
      <c r="I20" s="78"/>
      <c r="J20" s="78">
        <f t="shared" si="4"/>
        <v>0</v>
      </c>
    </row>
    <row r="21" spans="1:12" ht="15" customHeight="1" x14ac:dyDescent="0.3">
      <c r="A21" s="150" t="s">
        <v>56</v>
      </c>
      <c r="B21" s="84" t="s">
        <v>127</v>
      </c>
      <c r="C21" s="78"/>
      <c r="D21" s="78"/>
      <c r="E21" s="78"/>
      <c r="F21" s="78"/>
      <c r="G21" s="78"/>
      <c r="H21" s="78"/>
      <c r="I21" s="78"/>
      <c r="J21" s="78">
        <f t="shared" si="4"/>
        <v>0</v>
      </c>
    </row>
    <row r="22" spans="1:12" s="104" customFormat="1" ht="18" customHeight="1" thickBot="1" x14ac:dyDescent="0.35">
      <c r="A22" s="154"/>
      <c r="B22" s="85" t="s">
        <v>25</v>
      </c>
      <c r="C22" s="86">
        <f>C3-C13</f>
        <v>-641611</v>
      </c>
      <c r="D22" s="86">
        <f>D3-D13</f>
        <v>-655133</v>
      </c>
      <c r="E22" s="86">
        <f t="shared" ref="E22:I22" si="5">E3-E13</f>
        <v>-1241</v>
      </c>
      <c r="F22" s="86">
        <f t="shared" si="5"/>
        <v>0</v>
      </c>
      <c r="G22" s="86">
        <f t="shared" si="5"/>
        <v>0</v>
      </c>
      <c r="H22" s="86">
        <f t="shared" si="5"/>
        <v>0</v>
      </c>
      <c r="I22" s="86">
        <f t="shared" si="5"/>
        <v>0</v>
      </c>
      <c r="J22" s="86">
        <f>J3-J13</f>
        <v>-656374</v>
      </c>
    </row>
    <row r="23" spans="1:12" s="104" customFormat="1" ht="18" customHeight="1" thickBot="1" x14ac:dyDescent="0.35">
      <c r="A23" s="155"/>
      <c r="B23" s="87" t="s">
        <v>26</v>
      </c>
      <c r="C23" s="88">
        <f>C6+C8+C9+C11-C14-C15-C16-C17-C18-C19-C20</f>
        <v>-641611</v>
      </c>
      <c r="D23" s="88">
        <f>D6+D8+D9+D11-D14-D15-D16-D17-D18</f>
        <v>-650133</v>
      </c>
      <c r="E23" s="88">
        <f t="shared" ref="E23:I23" si="6">E6+E8+E9+E11-E14-E15-E16-E17-E18</f>
        <v>-1241</v>
      </c>
      <c r="F23" s="88">
        <f t="shared" si="6"/>
        <v>0</v>
      </c>
      <c r="G23" s="88">
        <f t="shared" si="6"/>
        <v>0</v>
      </c>
      <c r="H23" s="88">
        <f t="shared" si="6"/>
        <v>0</v>
      </c>
      <c r="I23" s="88">
        <f t="shared" si="6"/>
        <v>0</v>
      </c>
      <c r="J23" s="88">
        <f>J6+J8+J9+J11-J14-J15-J16-J17-J18</f>
        <v>-651374</v>
      </c>
    </row>
    <row r="24" spans="1:12" s="104" customFormat="1" ht="18" customHeight="1" thickBot="1" x14ac:dyDescent="0.35">
      <c r="A24" s="155"/>
      <c r="B24" s="87" t="s">
        <v>27</v>
      </c>
      <c r="C24" s="88">
        <f>C7+C10+C12-C21</f>
        <v>0</v>
      </c>
      <c r="D24" s="88">
        <f>D7+D10+D12-D19-D20-D21</f>
        <v>-5000</v>
      </c>
      <c r="E24" s="88">
        <f t="shared" ref="E24:I24" si="7">E7+E10+E12-E19-E20-E21</f>
        <v>0</v>
      </c>
      <c r="F24" s="88">
        <f t="shared" si="7"/>
        <v>0</v>
      </c>
      <c r="G24" s="88">
        <f t="shared" si="7"/>
        <v>0</v>
      </c>
      <c r="H24" s="88">
        <f t="shared" si="7"/>
        <v>0</v>
      </c>
      <c r="I24" s="88">
        <f t="shared" si="7"/>
        <v>0</v>
      </c>
      <c r="J24" s="88">
        <f>J7+J10+J12-J19-J20-J21</f>
        <v>-5000</v>
      </c>
    </row>
    <row r="25" spans="1:12" s="105" customFormat="1" ht="18" customHeight="1" thickBot="1" x14ac:dyDescent="0.35">
      <c r="A25" s="156" t="s">
        <v>99</v>
      </c>
      <c r="B25" s="89" t="s">
        <v>28</v>
      </c>
      <c r="C25" s="68">
        <f t="shared" ref="C25:J26" si="8">C26</f>
        <v>641611</v>
      </c>
      <c r="D25" s="68">
        <f t="shared" si="8"/>
        <v>655133</v>
      </c>
      <c r="E25" s="68">
        <f t="shared" si="8"/>
        <v>1241</v>
      </c>
      <c r="F25" s="68">
        <f t="shared" si="8"/>
        <v>0</v>
      </c>
      <c r="G25" s="68">
        <f t="shared" si="8"/>
        <v>0</v>
      </c>
      <c r="H25" s="68">
        <f t="shared" si="8"/>
        <v>0</v>
      </c>
      <c r="I25" s="68">
        <f t="shared" si="8"/>
        <v>0</v>
      </c>
      <c r="J25" s="68">
        <f t="shared" si="8"/>
        <v>656374</v>
      </c>
    </row>
    <row r="26" spans="1:12" ht="15" customHeight="1" x14ac:dyDescent="0.3">
      <c r="A26" s="157" t="s">
        <v>87</v>
      </c>
      <c r="B26" s="76" t="s">
        <v>33</v>
      </c>
      <c r="C26" s="83">
        <f t="shared" si="8"/>
        <v>641611</v>
      </c>
      <c r="D26" s="83">
        <f>D27+D28</f>
        <v>655133</v>
      </c>
      <c r="E26" s="83">
        <f t="shared" ref="E26:J26" si="9">E27+E28</f>
        <v>1241</v>
      </c>
      <c r="F26" s="83">
        <f t="shared" si="9"/>
        <v>0</v>
      </c>
      <c r="G26" s="83">
        <f t="shared" si="9"/>
        <v>0</v>
      </c>
      <c r="H26" s="83">
        <f t="shared" si="9"/>
        <v>0</v>
      </c>
      <c r="I26" s="83">
        <f t="shared" si="9"/>
        <v>0</v>
      </c>
      <c r="J26" s="83">
        <f t="shared" si="9"/>
        <v>656374</v>
      </c>
    </row>
    <row r="27" spans="1:12" ht="15" customHeight="1" x14ac:dyDescent="0.3">
      <c r="A27" s="157" t="s">
        <v>88</v>
      </c>
      <c r="B27" s="76" t="s">
        <v>89</v>
      </c>
      <c r="C27" s="75">
        <v>641611</v>
      </c>
      <c r="D27" s="242">
        <v>655133</v>
      </c>
      <c r="E27" s="75">
        <v>-1943</v>
      </c>
      <c r="F27" s="75"/>
      <c r="G27" s="75"/>
      <c r="H27" s="75"/>
      <c r="I27" s="75"/>
      <c r="J27" s="75">
        <f>SUM(D27:I27)</f>
        <v>653190</v>
      </c>
    </row>
    <row r="28" spans="1:12" ht="15" customHeight="1" thickBot="1" x14ac:dyDescent="0.35">
      <c r="A28" s="236" t="s">
        <v>62</v>
      </c>
      <c r="B28" s="237" t="s">
        <v>162</v>
      </c>
      <c r="C28" s="238"/>
      <c r="D28" s="238">
        <v>0</v>
      </c>
      <c r="E28" s="238">
        <v>3184</v>
      </c>
      <c r="F28" s="238"/>
      <c r="G28" s="238"/>
      <c r="H28" s="238"/>
      <c r="I28" s="238"/>
      <c r="J28" s="238">
        <f>SUM(D28:I28)</f>
        <v>3184</v>
      </c>
    </row>
    <row r="29" spans="1:12" s="104" customFormat="1" ht="18" customHeight="1" thickBot="1" x14ac:dyDescent="0.35">
      <c r="A29" s="158" t="s">
        <v>100</v>
      </c>
      <c r="B29" s="91" t="s">
        <v>35</v>
      </c>
      <c r="C29" s="92">
        <f t="shared" ref="C29:J30" si="10">C30</f>
        <v>0</v>
      </c>
      <c r="D29" s="92">
        <f t="shared" si="10"/>
        <v>0</v>
      </c>
      <c r="E29" s="92">
        <f t="shared" si="10"/>
        <v>0</v>
      </c>
      <c r="F29" s="92">
        <f t="shared" si="10"/>
        <v>0</v>
      </c>
      <c r="G29" s="92">
        <f t="shared" si="10"/>
        <v>0</v>
      </c>
      <c r="H29" s="92">
        <f t="shared" si="10"/>
        <v>0</v>
      </c>
      <c r="I29" s="92">
        <f t="shared" si="10"/>
        <v>0</v>
      </c>
      <c r="J29" s="92">
        <f t="shared" si="10"/>
        <v>0</v>
      </c>
    </row>
    <row r="30" spans="1:12" ht="15" customHeight="1" x14ac:dyDescent="0.3">
      <c r="A30" s="157" t="s">
        <v>105</v>
      </c>
      <c r="B30" s="76" t="s">
        <v>106</v>
      </c>
      <c r="C30" s="90">
        <f t="shared" si="10"/>
        <v>0</v>
      </c>
      <c r="D30" s="90">
        <f t="shared" si="10"/>
        <v>0</v>
      </c>
      <c r="E30" s="90">
        <f t="shared" si="10"/>
        <v>0</v>
      </c>
      <c r="F30" s="90">
        <f t="shared" si="10"/>
        <v>0</v>
      </c>
      <c r="G30" s="90">
        <f t="shared" si="10"/>
        <v>0</v>
      </c>
      <c r="H30" s="90">
        <f t="shared" si="10"/>
        <v>0</v>
      </c>
      <c r="I30" s="90">
        <f t="shared" si="10"/>
        <v>0</v>
      </c>
      <c r="J30" s="90">
        <f t="shared" si="10"/>
        <v>0</v>
      </c>
    </row>
    <row r="31" spans="1:12" ht="15" customHeight="1" thickBot="1" x14ac:dyDescent="0.35">
      <c r="A31" s="149" t="s">
        <v>68</v>
      </c>
      <c r="B31" s="76" t="s">
        <v>36</v>
      </c>
      <c r="C31" s="75"/>
      <c r="D31" s="75">
        <v>0</v>
      </c>
      <c r="E31" s="75"/>
      <c r="F31" s="75"/>
      <c r="G31" s="75"/>
      <c r="H31" s="75"/>
      <c r="I31" s="75"/>
      <c r="J31" s="75">
        <f>SUM(D31:I31)</f>
        <v>0</v>
      </c>
    </row>
    <row r="32" spans="1:12" s="104" customFormat="1" ht="18" customHeight="1" thickBot="1" x14ac:dyDescent="0.35">
      <c r="A32" s="159"/>
      <c r="B32" s="93" t="s">
        <v>39</v>
      </c>
      <c r="C32" s="94">
        <f>C25-C29</f>
        <v>641611</v>
      </c>
      <c r="D32" s="94">
        <f>D25-D29</f>
        <v>655133</v>
      </c>
      <c r="E32" s="94">
        <f t="shared" ref="E32:J32" si="11">E25-E29</f>
        <v>1241</v>
      </c>
      <c r="F32" s="94">
        <f t="shared" si="11"/>
        <v>0</v>
      </c>
      <c r="G32" s="94">
        <f t="shared" si="11"/>
        <v>0</v>
      </c>
      <c r="H32" s="94">
        <f t="shared" si="11"/>
        <v>0</v>
      </c>
      <c r="I32" s="94">
        <f t="shared" si="11"/>
        <v>0</v>
      </c>
      <c r="J32" s="94">
        <f t="shared" si="11"/>
        <v>656374</v>
      </c>
    </row>
    <row r="33" spans="1:10" s="104" customFormat="1" ht="18" customHeight="1" thickBot="1" x14ac:dyDescent="0.35">
      <c r="A33" s="160"/>
      <c r="B33" s="134" t="s">
        <v>40</v>
      </c>
      <c r="C33" s="96">
        <f>C3+C25</f>
        <v>673176</v>
      </c>
      <c r="D33" s="96">
        <f>D3+D25</f>
        <v>681843</v>
      </c>
      <c r="E33" s="96">
        <f t="shared" ref="E33:J33" si="12">E3+E25</f>
        <v>1241</v>
      </c>
      <c r="F33" s="96">
        <f t="shared" si="12"/>
        <v>0</v>
      </c>
      <c r="G33" s="96">
        <f t="shared" si="12"/>
        <v>0</v>
      </c>
      <c r="H33" s="96">
        <f t="shared" si="12"/>
        <v>0</v>
      </c>
      <c r="I33" s="96">
        <f t="shared" si="12"/>
        <v>0</v>
      </c>
      <c r="J33" s="96">
        <f t="shared" si="12"/>
        <v>683084</v>
      </c>
    </row>
    <row r="34" spans="1:10" s="104" customFormat="1" ht="18" customHeight="1" thickBot="1" x14ac:dyDescent="0.35">
      <c r="A34" s="156"/>
      <c r="B34" s="132" t="s">
        <v>147</v>
      </c>
      <c r="C34" s="68">
        <f>C6+C8+C9+C11</f>
        <v>31565</v>
      </c>
      <c r="D34" s="68">
        <f>D6+D8+D9+D11</f>
        <v>26710</v>
      </c>
      <c r="E34" s="68">
        <f t="shared" ref="E34:J34" si="13">E6+E8+E9+E11</f>
        <v>0</v>
      </c>
      <c r="F34" s="68">
        <f t="shared" si="13"/>
        <v>0</v>
      </c>
      <c r="G34" s="68">
        <f t="shared" si="13"/>
        <v>0</v>
      </c>
      <c r="H34" s="68">
        <f t="shared" si="13"/>
        <v>0</v>
      </c>
      <c r="I34" s="68">
        <f t="shared" si="13"/>
        <v>0</v>
      </c>
      <c r="J34" s="68">
        <f t="shared" si="13"/>
        <v>26710</v>
      </c>
    </row>
    <row r="35" spans="1:10" s="104" customFormat="1" ht="18" customHeight="1" thickBot="1" x14ac:dyDescent="0.35">
      <c r="A35" s="156"/>
      <c r="B35" s="132" t="s">
        <v>148</v>
      </c>
      <c r="C35" s="68">
        <f>C7+C10+C12</f>
        <v>0</v>
      </c>
      <c r="D35" s="68">
        <f>D7+D10+D12</f>
        <v>0</v>
      </c>
      <c r="E35" s="68">
        <f t="shared" ref="E35:J35" si="14">E7+E10+E12</f>
        <v>0</v>
      </c>
      <c r="F35" s="68">
        <f t="shared" si="14"/>
        <v>0</v>
      </c>
      <c r="G35" s="68">
        <f t="shared" si="14"/>
        <v>0</v>
      </c>
      <c r="H35" s="68">
        <f t="shared" si="14"/>
        <v>0</v>
      </c>
      <c r="I35" s="68">
        <f t="shared" si="14"/>
        <v>0</v>
      </c>
      <c r="J35" s="68">
        <f t="shared" si="14"/>
        <v>0</v>
      </c>
    </row>
    <row r="36" spans="1:10" s="104" customFormat="1" ht="18" customHeight="1" thickBot="1" x14ac:dyDescent="0.35">
      <c r="A36" s="156"/>
      <c r="B36" s="132" t="s">
        <v>149</v>
      </c>
      <c r="C36" s="68">
        <f>C25</f>
        <v>641611</v>
      </c>
      <c r="D36" s="68">
        <f>D25</f>
        <v>655133</v>
      </c>
      <c r="E36" s="68">
        <f t="shared" ref="E36:J36" si="15">E25</f>
        <v>1241</v>
      </c>
      <c r="F36" s="68">
        <f t="shared" si="15"/>
        <v>0</v>
      </c>
      <c r="G36" s="68">
        <f t="shared" si="15"/>
        <v>0</v>
      </c>
      <c r="H36" s="68">
        <f t="shared" si="15"/>
        <v>0</v>
      </c>
      <c r="I36" s="68">
        <f t="shared" si="15"/>
        <v>0</v>
      </c>
      <c r="J36" s="68">
        <f t="shared" si="15"/>
        <v>656374</v>
      </c>
    </row>
    <row r="37" spans="1:10" s="104" customFormat="1" ht="18" customHeight="1" thickBot="1" x14ac:dyDescent="0.35">
      <c r="A37" s="161"/>
      <c r="B37" s="135" t="s">
        <v>41</v>
      </c>
      <c r="C37" s="97">
        <f>C13+C29</f>
        <v>673176</v>
      </c>
      <c r="D37" s="97">
        <f>D13+D29</f>
        <v>681843</v>
      </c>
      <c r="E37" s="97">
        <f t="shared" ref="E37:J37" si="16">E13+E29</f>
        <v>1241</v>
      </c>
      <c r="F37" s="97">
        <f t="shared" si="16"/>
        <v>0</v>
      </c>
      <c r="G37" s="97">
        <f t="shared" si="16"/>
        <v>0</v>
      </c>
      <c r="H37" s="97">
        <f t="shared" si="16"/>
        <v>0</v>
      </c>
      <c r="I37" s="97">
        <f t="shared" si="16"/>
        <v>0</v>
      </c>
      <c r="J37" s="97">
        <f t="shared" si="16"/>
        <v>683084</v>
      </c>
    </row>
    <row r="38" spans="1:10" s="104" customFormat="1" ht="18" customHeight="1" thickBot="1" x14ac:dyDescent="0.35">
      <c r="A38" s="162"/>
      <c r="B38" s="133" t="s">
        <v>150</v>
      </c>
      <c r="C38" s="98">
        <f>C14+C15+C16+C17+C18</f>
        <v>668176</v>
      </c>
      <c r="D38" s="98">
        <f>D14+D15+D16+D17+D18</f>
        <v>676843</v>
      </c>
      <c r="E38" s="98">
        <f t="shared" ref="E38:J38" si="17">E14+E15+E16+E17+E18</f>
        <v>1241</v>
      </c>
      <c r="F38" s="98">
        <f t="shared" si="17"/>
        <v>0</v>
      </c>
      <c r="G38" s="98">
        <f t="shared" si="17"/>
        <v>0</v>
      </c>
      <c r="H38" s="98">
        <f t="shared" si="17"/>
        <v>0</v>
      </c>
      <c r="I38" s="98">
        <f t="shared" si="17"/>
        <v>0</v>
      </c>
      <c r="J38" s="98">
        <f t="shared" si="17"/>
        <v>678084</v>
      </c>
    </row>
    <row r="39" spans="1:10" s="104" customFormat="1" ht="18" customHeight="1" thickBot="1" x14ac:dyDescent="0.35">
      <c r="A39" s="162"/>
      <c r="B39" s="133" t="s">
        <v>148</v>
      </c>
      <c r="C39" s="98">
        <f>C19+C20+C21</f>
        <v>5000</v>
      </c>
      <c r="D39" s="98">
        <f>D19+D20+D21</f>
        <v>5000</v>
      </c>
      <c r="E39" s="98">
        <f t="shared" ref="E39:J39" si="18">E19+E20+E21</f>
        <v>0</v>
      </c>
      <c r="F39" s="98">
        <f t="shared" si="18"/>
        <v>0</v>
      </c>
      <c r="G39" s="98">
        <f t="shared" si="18"/>
        <v>0</v>
      </c>
      <c r="H39" s="98">
        <f t="shared" si="18"/>
        <v>0</v>
      </c>
      <c r="I39" s="98">
        <f t="shared" si="18"/>
        <v>0</v>
      </c>
      <c r="J39" s="98">
        <f t="shared" si="18"/>
        <v>5000</v>
      </c>
    </row>
    <row r="40" spans="1:10" s="104" customFormat="1" ht="18" customHeight="1" thickBot="1" x14ac:dyDescent="0.35">
      <c r="A40" s="162"/>
      <c r="B40" s="136" t="s">
        <v>149</v>
      </c>
      <c r="C40" s="98">
        <f>C29</f>
        <v>0</v>
      </c>
      <c r="D40" s="98">
        <f>D29</f>
        <v>0</v>
      </c>
      <c r="E40" s="98">
        <f t="shared" ref="E40:J40" si="19">E29</f>
        <v>0</v>
      </c>
      <c r="F40" s="98">
        <f t="shared" si="19"/>
        <v>0</v>
      </c>
      <c r="G40" s="98">
        <f t="shared" si="19"/>
        <v>0</v>
      </c>
      <c r="H40" s="98">
        <f t="shared" si="19"/>
        <v>0</v>
      </c>
      <c r="I40" s="98">
        <f t="shared" si="19"/>
        <v>0</v>
      </c>
      <c r="J40" s="98">
        <f t="shared" si="19"/>
        <v>0</v>
      </c>
    </row>
    <row r="41" spans="1:10" s="104" customFormat="1" ht="18" customHeight="1" thickBot="1" x14ac:dyDescent="0.35">
      <c r="A41" s="163"/>
      <c r="B41" s="137" t="s">
        <v>37</v>
      </c>
      <c r="C41" s="99">
        <f t="shared" ref="C41" si="20">C33-C37</f>
        <v>0</v>
      </c>
      <c r="D41" s="99">
        <f t="shared" ref="D41:J41" si="21">D33-D37</f>
        <v>0</v>
      </c>
      <c r="E41" s="99">
        <f t="shared" si="21"/>
        <v>0</v>
      </c>
      <c r="F41" s="99">
        <f t="shared" si="21"/>
        <v>0</v>
      </c>
      <c r="G41" s="99">
        <f t="shared" si="21"/>
        <v>0</v>
      </c>
      <c r="H41" s="99">
        <f t="shared" si="21"/>
        <v>0</v>
      </c>
      <c r="I41" s="99">
        <f t="shared" si="21"/>
        <v>0</v>
      </c>
      <c r="J41" s="99">
        <f t="shared" si="21"/>
        <v>0</v>
      </c>
    </row>
    <row r="42" spans="1:10" s="104" customFormat="1" ht="18" customHeight="1" thickBot="1" x14ac:dyDescent="0.35">
      <c r="A42" s="164"/>
      <c r="B42" s="138" t="s">
        <v>147</v>
      </c>
      <c r="C42" s="100">
        <f t="shared" ref="C42:D44" si="22">C34-C38</f>
        <v>-636611</v>
      </c>
      <c r="D42" s="100">
        <f t="shared" si="22"/>
        <v>-650133</v>
      </c>
      <c r="E42" s="100">
        <f t="shared" ref="E42:J42" si="23">E34-E38</f>
        <v>-1241</v>
      </c>
      <c r="F42" s="100">
        <f t="shared" si="23"/>
        <v>0</v>
      </c>
      <c r="G42" s="100">
        <f t="shared" si="23"/>
        <v>0</v>
      </c>
      <c r="H42" s="100">
        <f t="shared" si="23"/>
        <v>0</v>
      </c>
      <c r="I42" s="100">
        <f t="shared" si="23"/>
        <v>0</v>
      </c>
      <c r="J42" s="100">
        <f t="shared" si="23"/>
        <v>-651374</v>
      </c>
    </row>
    <row r="43" spans="1:10" s="104" customFormat="1" ht="18" customHeight="1" thickBot="1" x14ac:dyDescent="0.35">
      <c r="A43" s="165"/>
      <c r="B43" s="138" t="s">
        <v>151</v>
      </c>
      <c r="C43" s="100">
        <f t="shared" si="22"/>
        <v>-5000</v>
      </c>
      <c r="D43" s="100">
        <f t="shared" si="22"/>
        <v>-5000</v>
      </c>
      <c r="E43" s="100">
        <f t="shared" ref="E43:J43" si="24">E35-E39</f>
        <v>0</v>
      </c>
      <c r="F43" s="100">
        <f t="shared" si="24"/>
        <v>0</v>
      </c>
      <c r="G43" s="100">
        <f t="shared" si="24"/>
        <v>0</v>
      </c>
      <c r="H43" s="100">
        <f t="shared" si="24"/>
        <v>0</v>
      </c>
      <c r="I43" s="100">
        <f t="shared" si="24"/>
        <v>0</v>
      </c>
      <c r="J43" s="100">
        <f t="shared" si="24"/>
        <v>-5000</v>
      </c>
    </row>
    <row r="44" spans="1:10" s="104" customFormat="1" ht="18" customHeight="1" thickBot="1" x14ac:dyDescent="0.35">
      <c r="A44" s="165"/>
      <c r="B44" s="138" t="s">
        <v>149</v>
      </c>
      <c r="C44" s="166">
        <f t="shared" si="22"/>
        <v>641611</v>
      </c>
      <c r="D44" s="166">
        <f t="shared" si="22"/>
        <v>655133</v>
      </c>
      <c r="E44" s="166">
        <f t="shared" ref="E44:J44" si="25">E36-E40</f>
        <v>1241</v>
      </c>
      <c r="F44" s="166">
        <f t="shared" si="25"/>
        <v>0</v>
      </c>
      <c r="G44" s="166">
        <f t="shared" si="25"/>
        <v>0</v>
      </c>
      <c r="H44" s="166">
        <f t="shared" si="25"/>
        <v>0</v>
      </c>
      <c r="I44" s="166">
        <f t="shared" si="25"/>
        <v>0</v>
      </c>
      <c r="J44" s="166">
        <f t="shared" si="25"/>
        <v>656374</v>
      </c>
    </row>
    <row r="46" spans="1:10" ht="15.75" customHeight="1" x14ac:dyDescent="0.3"/>
    <row r="47" spans="1:10" ht="15.75" customHeight="1" x14ac:dyDescent="0.3"/>
    <row r="48" spans="1:10" ht="15.75" customHeight="1" x14ac:dyDescent="0.3">
      <c r="A48" s="102"/>
      <c r="B48" s="102"/>
      <c r="C48" s="65"/>
      <c r="D48" s="65"/>
      <c r="E48" s="65"/>
      <c r="F48" s="65"/>
      <c r="G48" s="65"/>
      <c r="H48" s="65"/>
      <c r="I48" s="65"/>
      <c r="J48" s="65"/>
    </row>
    <row r="49" spans="1:10" ht="15.75" customHeight="1" x14ac:dyDescent="0.3">
      <c r="A49" s="102"/>
      <c r="B49" s="102"/>
      <c r="C49" s="65"/>
      <c r="D49" s="65"/>
      <c r="E49" s="65"/>
      <c r="F49" s="65"/>
      <c r="G49" s="65"/>
      <c r="H49" s="65"/>
      <c r="I49" s="65"/>
      <c r="J49" s="65"/>
    </row>
    <row r="50" spans="1:10" ht="15.75" customHeight="1" x14ac:dyDescent="0.3">
      <c r="A50" s="102"/>
      <c r="B50" s="102"/>
      <c r="C50" s="65"/>
      <c r="D50" s="65"/>
      <c r="E50" s="65"/>
      <c r="F50" s="65"/>
      <c r="G50" s="65"/>
      <c r="H50" s="65"/>
      <c r="I50" s="65"/>
      <c r="J50" s="65"/>
    </row>
    <row r="51" spans="1:10" ht="15.75" customHeight="1" x14ac:dyDescent="0.3">
      <c r="A51" s="102"/>
      <c r="B51" s="102"/>
      <c r="C51" s="65"/>
      <c r="D51" s="65"/>
      <c r="E51" s="65"/>
      <c r="F51" s="65"/>
      <c r="G51" s="65"/>
      <c r="H51" s="65"/>
      <c r="I51" s="65"/>
      <c r="J51" s="65"/>
    </row>
    <row r="52" spans="1:10" ht="15.75" customHeight="1" x14ac:dyDescent="0.3">
      <c r="A52" s="102"/>
      <c r="B52" s="102"/>
      <c r="C52" s="65"/>
      <c r="D52" s="65"/>
      <c r="E52" s="65"/>
      <c r="F52" s="65"/>
      <c r="G52" s="65"/>
      <c r="H52" s="65"/>
      <c r="I52" s="65"/>
      <c r="J52" s="65"/>
    </row>
    <row r="53" spans="1:10" ht="15.75" customHeight="1" x14ac:dyDescent="0.3">
      <c r="A53" s="102"/>
      <c r="B53" s="102"/>
      <c r="C53" s="65"/>
      <c r="D53" s="65"/>
      <c r="E53" s="65"/>
      <c r="F53" s="65"/>
      <c r="G53" s="65"/>
      <c r="H53" s="65"/>
      <c r="I53" s="65"/>
      <c r="J53" s="65"/>
    </row>
    <row r="54" spans="1:10" ht="15.75" customHeight="1" x14ac:dyDescent="0.3">
      <c r="A54" s="102"/>
      <c r="B54" s="102"/>
      <c r="C54" s="65"/>
      <c r="D54" s="65"/>
      <c r="E54" s="65"/>
      <c r="F54" s="65"/>
      <c r="G54" s="65"/>
      <c r="H54" s="65"/>
      <c r="I54" s="65"/>
      <c r="J54" s="65"/>
    </row>
    <row r="55" spans="1:10" ht="15.75" customHeight="1" x14ac:dyDescent="0.3">
      <c r="A55" s="102"/>
      <c r="B55" s="102"/>
      <c r="C55" s="65"/>
      <c r="D55" s="65"/>
      <c r="E55" s="65"/>
      <c r="F55" s="65"/>
      <c r="G55" s="65"/>
      <c r="H55" s="65"/>
      <c r="I55" s="65"/>
      <c r="J55" s="65"/>
    </row>
    <row r="56" spans="1:10" ht="15.75" customHeight="1" x14ac:dyDescent="0.3">
      <c r="A56" s="102"/>
      <c r="B56" s="102"/>
      <c r="C56" s="65"/>
      <c r="D56" s="65"/>
      <c r="E56" s="65"/>
      <c r="F56" s="65"/>
      <c r="G56" s="65"/>
      <c r="H56" s="65"/>
      <c r="I56" s="65"/>
      <c r="J56" s="65"/>
    </row>
    <row r="57" spans="1:10" ht="15.75" customHeight="1" x14ac:dyDescent="0.3">
      <c r="A57" s="102"/>
      <c r="B57" s="102"/>
      <c r="C57" s="65"/>
      <c r="D57" s="65"/>
      <c r="E57" s="65"/>
      <c r="F57" s="65"/>
      <c r="G57" s="65"/>
      <c r="H57" s="65"/>
      <c r="I57" s="65"/>
      <c r="J57" s="65"/>
    </row>
    <row r="58" spans="1:10" ht="15.75" customHeight="1" x14ac:dyDescent="0.3">
      <c r="A58" s="102"/>
      <c r="B58" s="102"/>
      <c r="C58" s="65"/>
      <c r="D58" s="65"/>
      <c r="E58" s="65"/>
      <c r="F58" s="65"/>
      <c r="G58" s="65"/>
      <c r="H58" s="65"/>
      <c r="I58" s="65"/>
      <c r="J58" s="65"/>
    </row>
    <row r="59" spans="1:10" x14ac:dyDescent="0.3">
      <c r="A59" s="102"/>
      <c r="B59" s="102"/>
      <c r="C59" s="65"/>
      <c r="D59" s="65"/>
      <c r="E59" s="65"/>
      <c r="F59" s="65"/>
      <c r="G59" s="65"/>
      <c r="H59" s="65"/>
      <c r="I59" s="65"/>
      <c r="J59" s="65"/>
    </row>
    <row r="60" spans="1:10" x14ac:dyDescent="0.3">
      <c r="A60" s="102"/>
      <c r="B60" s="102"/>
      <c r="C60" s="65"/>
      <c r="D60" s="65"/>
      <c r="E60" s="65"/>
      <c r="F60" s="65"/>
      <c r="G60" s="65"/>
      <c r="H60" s="65"/>
      <c r="I60" s="65"/>
      <c r="J60" s="65"/>
    </row>
    <row r="61" spans="1:10" x14ac:dyDescent="0.3">
      <c r="A61" s="102"/>
      <c r="B61" s="102"/>
      <c r="C61" s="65"/>
      <c r="D61" s="65"/>
      <c r="E61" s="65"/>
      <c r="F61" s="65"/>
      <c r="G61" s="65"/>
      <c r="H61" s="65"/>
      <c r="I61" s="65"/>
      <c r="J61" s="65"/>
    </row>
    <row r="62" spans="1:10" x14ac:dyDescent="0.3">
      <c r="A62" s="102"/>
      <c r="B62" s="102"/>
      <c r="C62" s="65"/>
      <c r="D62" s="65"/>
      <c r="E62" s="65"/>
      <c r="F62" s="65"/>
      <c r="G62" s="65"/>
      <c r="H62" s="65"/>
      <c r="I62" s="65"/>
      <c r="J62" s="65"/>
    </row>
    <row r="63" spans="1:10" x14ac:dyDescent="0.3">
      <c r="A63" s="102"/>
      <c r="B63" s="102"/>
      <c r="C63" s="65"/>
      <c r="D63" s="65"/>
      <c r="E63" s="65"/>
      <c r="F63" s="65"/>
      <c r="G63" s="65"/>
      <c r="H63" s="65"/>
      <c r="I63" s="65"/>
      <c r="J63" s="65"/>
    </row>
    <row r="64" spans="1:10" x14ac:dyDescent="0.3">
      <c r="A64" s="102"/>
      <c r="B64" s="102"/>
      <c r="C64" s="65"/>
      <c r="D64" s="65"/>
      <c r="E64" s="65"/>
      <c r="F64" s="65"/>
      <c r="G64" s="65"/>
      <c r="H64" s="65"/>
      <c r="I64" s="65"/>
      <c r="J64" s="65"/>
    </row>
    <row r="65" spans="1:10" x14ac:dyDescent="0.3">
      <c r="A65" s="102"/>
      <c r="B65" s="102"/>
      <c r="C65" s="65"/>
      <c r="D65" s="65"/>
      <c r="E65" s="65"/>
      <c r="F65" s="65"/>
      <c r="G65" s="65"/>
      <c r="H65" s="65"/>
      <c r="I65" s="65"/>
      <c r="J65" s="65"/>
    </row>
    <row r="66" spans="1:10" x14ac:dyDescent="0.3">
      <c r="A66" s="102"/>
      <c r="B66" s="102"/>
      <c r="C66" s="65"/>
      <c r="D66" s="65"/>
      <c r="E66" s="65"/>
      <c r="F66" s="65"/>
      <c r="G66" s="65"/>
      <c r="H66" s="65"/>
      <c r="I66" s="65"/>
      <c r="J66" s="65"/>
    </row>
    <row r="67" spans="1:10" x14ac:dyDescent="0.3">
      <c r="A67" s="102"/>
      <c r="B67" s="102"/>
      <c r="C67" s="65"/>
      <c r="D67" s="65"/>
      <c r="E67" s="65"/>
      <c r="F67" s="65"/>
      <c r="G67" s="65"/>
      <c r="H67" s="65"/>
      <c r="I67" s="65"/>
      <c r="J67" s="65"/>
    </row>
    <row r="68" spans="1:10" x14ac:dyDescent="0.3">
      <c r="A68" s="102"/>
      <c r="B68" s="102"/>
      <c r="C68" s="65"/>
      <c r="D68" s="65"/>
      <c r="E68" s="65"/>
      <c r="F68" s="65"/>
      <c r="G68" s="65"/>
      <c r="H68" s="65"/>
      <c r="I68" s="65"/>
      <c r="J68" s="65"/>
    </row>
    <row r="69" spans="1:10" x14ac:dyDescent="0.3">
      <c r="A69" s="102"/>
      <c r="B69" s="102"/>
      <c r="C69" s="65"/>
      <c r="D69" s="65"/>
      <c r="E69" s="65"/>
      <c r="F69" s="65"/>
      <c r="G69" s="65"/>
      <c r="H69" s="65"/>
      <c r="I69" s="65"/>
      <c r="J69" s="65"/>
    </row>
    <row r="70" spans="1:10" x14ac:dyDescent="0.3">
      <c r="A70" s="102"/>
      <c r="B70" s="102"/>
      <c r="C70" s="65"/>
      <c r="D70" s="65"/>
      <c r="E70" s="65"/>
      <c r="F70" s="65"/>
      <c r="G70" s="65"/>
      <c r="H70" s="65"/>
      <c r="I70" s="65"/>
      <c r="J70" s="65"/>
    </row>
    <row r="71" spans="1:10" x14ac:dyDescent="0.3">
      <c r="A71" s="102"/>
      <c r="B71" s="102"/>
      <c r="C71" s="65"/>
      <c r="D71" s="65"/>
      <c r="E71" s="65"/>
      <c r="F71" s="65"/>
      <c r="G71" s="65"/>
      <c r="H71" s="65"/>
      <c r="I71" s="65"/>
      <c r="J71" s="65"/>
    </row>
    <row r="72" spans="1:10" x14ac:dyDescent="0.3">
      <c r="A72" s="102"/>
      <c r="B72" s="102"/>
      <c r="C72" s="65"/>
      <c r="D72" s="65"/>
      <c r="E72" s="65"/>
      <c r="F72" s="65"/>
      <c r="G72" s="65"/>
      <c r="H72" s="65"/>
      <c r="I72" s="65"/>
      <c r="J72" s="65"/>
    </row>
    <row r="73" spans="1:10" x14ac:dyDescent="0.3">
      <c r="A73" s="102"/>
      <c r="B73" s="102"/>
      <c r="C73" s="65"/>
      <c r="D73" s="65"/>
      <c r="E73" s="65"/>
      <c r="F73" s="65"/>
      <c r="G73" s="65"/>
      <c r="H73" s="65"/>
      <c r="I73" s="65"/>
      <c r="J73" s="65"/>
    </row>
    <row r="81" spans="1:10" x14ac:dyDescent="0.3">
      <c r="A81" s="102"/>
      <c r="B81" s="102"/>
      <c r="C81" s="65"/>
      <c r="D81" s="65"/>
      <c r="E81" s="65"/>
      <c r="F81" s="65"/>
      <c r="G81" s="65"/>
      <c r="H81" s="65"/>
      <c r="I81" s="65"/>
      <c r="J81" s="65"/>
    </row>
  </sheetData>
  <mergeCells count="3">
    <mergeCell ref="A1:A2"/>
    <mergeCell ref="B1:B2"/>
    <mergeCell ref="D1:J1"/>
  </mergeCells>
  <printOptions horizontalCentered="1"/>
  <pageMargins left="0.51181102362204722" right="0.51181102362204722" top="1.1417322834645669" bottom="0.35433070866141736" header="0.51181102362204722" footer="0.31496062992125984"/>
  <pageSetup paperSize="9" scale="81" orientation="portrait" r:id="rId1"/>
  <headerFooter>
    <oddHeader>&amp;C&amp;"Times New Roman,Félkövér"&amp;10Szentendre Városi Óvodák  bevételei és kiadásai mérlegszerűen 
2019. év&amp;R&amp;"Times New Roman,Normál"&amp;10 2/f sz. melléklet
EFt</oddHeader>
    <oddFooter>&amp;R&amp;D</oddFooter>
  </headerFooter>
  <rowBreaks count="1" manualBreakCount="1">
    <brk id="7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81"/>
  <sheetViews>
    <sheetView view="pageBreakPreview" zoomScaleNormal="90" zoomScaleSheetLayoutView="100" workbookViewId="0">
      <pane xSplit="2" ySplit="2" topLeftCell="C21" activePane="bottomRight" state="frozen"/>
      <selection sqref="A1:D43"/>
      <selection pane="topRight" sqref="A1:D43"/>
      <selection pane="bottomLeft" sqref="A1:D43"/>
      <selection pane="bottomRight" activeCell="D27" sqref="D27"/>
    </sheetView>
  </sheetViews>
  <sheetFormatPr defaultColWidth="9.33203125" defaultRowHeight="13.2" x14ac:dyDescent="0.3"/>
  <cols>
    <col min="1" max="1" width="5.5546875" style="65" bestFit="1" customWidth="1"/>
    <col min="2" max="2" width="61.33203125" style="65" bestFit="1" customWidth="1"/>
    <col min="3" max="5" width="11.44140625" style="101" customWidth="1"/>
    <col min="6" max="9" width="11.44140625" style="101" hidden="1" customWidth="1"/>
    <col min="10" max="10" width="11.44140625" style="101" customWidth="1"/>
    <col min="11" max="11" width="9.33203125" style="65"/>
    <col min="12" max="12" width="17.88671875" style="65" customWidth="1"/>
    <col min="13" max="16384" width="9.33203125" style="65"/>
  </cols>
  <sheetData>
    <row r="1" spans="1:10" s="63" customFormat="1" ht="29.25" customHeight="1" thickBot="1" x14ac:dyDescent="0.35">
      <c r="A1" s="247"/>
      <c r="B1" s="254" t="s">
        <v>86</v>
      </c>
      <c r="C1" s="107" t="s">
        <v>153</v>
      </c>
      <c r="D1" s="256" t="s">
        <v>155</v>
      </c>
      <c r="E1" s="257"/>
      <c r="F1" s="257"/>
      <c r="G1" s="257"/>
      <c r="H1" s="257"/>
      <c r="I1" s="257"/>
      <c r="J1" s="258"/>
    </row>
    <row r="2" spans="1:10" s="63" customFormat="1" ht="29.25" customHeight="1" thickBot="1" x14ac:dyDescent="0.35">
      <c r="A2" s="248"/>
      <c r="B2" s="255"/>
      <c r="C2" s="66" t="s">
        <v>8</v>
      </c>
      <c r="D2" s="66" t="s">
        <v>8</v>
      </c>
      <c r="E2" s="66" t="s">
        <v>161</v>
      </c>
      <c r="F2" s="66"/>
      <c r="G2" s="66"/>
      <c r="H2" s="66"/>
      <c r="I2" s="66"/>
      <c r="J2" s="66" t="s">
        <v>8</v>
      </c>
    </row>
    <row r="3" spans="1:10" ht="18" customHeight="1" thickBot="1" x14ac:dyDescent="0.35">
      <c r="A3" s="148" t="s">
        <v>0</v>
      </c>
      <c r="B3" s="67" t="s">
        <v>71</v>
      </c>
      <c r="C3" s="68">
        <f>C6+C7+C8+C9+C10+C11+C12</f>
        <v>14610</v>
      </c>
      <c r="D3" s="68">
        <f>D6+D7+D8+D9+D10+D11+D12</f>
        <v>15915</v>
      </c>
      <c r="E3" s="68">
        <f t="shared" ref="E3:I3" si="0">E6+E7+E8+E9+E10+E11+E12</f>
        <v>0</v>
      </c>
      <c r="F3" s="68">
        <f t="shared" si="0"/>
        <v>0</v>
      </c>
      <c r="G3" s="68">
        <f t="shared" si="0"/>
        <v>0</v>
      </c>
      <c r="H3" s="68">
        <f t="shared" si="0"/>
        <v>0</v>
      </c>
      <c r="I3" s="68">
        <f t="shared" si="0"/>
        <v>0</v>
      </c>
      <c r="J3" s="68">
        <f>J6+J7+J8+J9+J10+J11+J12</f>
        <v>15915</v>
      </c>
    </row>
    <row r="4" spans="1:10" ht="15" customHeight="1" x14ac:dyDescent="0.3">
      <c r="A4" s="149" t="s">
        <v>72</v>
      </c>
      <c r="B4" s="69" t="s">
        <v>12</v>
      </c>
      <c r="C4" s="70"/>
      <c r="D4" s="70">
        <v>0</v>
      </c>
      <c r="E4" s="70"/>
      <c r="F4" s="70"/>
      <c r="G4" s="70"/>
      <c r="H4" s="70"/>
      <c r="I4" s="70"/>
      <c r="J4" s="70">
        <f>SUM(D4:I4)</f>
        <v>0</v>
      </c>
    </row>
    <row r="5" spans="1:10" ht="15" customHeight="1" x14ac:dyDescent="0.3">
      <c r="A5" s="149" t="s">
        <v>124</v>
      </c>
      <c r="B5" s="7" t="s">
        <v>152</v>
      </c>
      <c r="C5" s="71"/>
      <c r="D5" s="71">
        <v>0</v>
      </c>
      <c r="E5" s="71"/>
      <c r="F5" s="71"/>
      <c r="G5" s="71"/>
      <c r="H5" s="71"/>
      <c r="I5" s="71"/>
      <c r="J5" s="71">
        <f>SUM(D5:I5)</f>
        <v>0</v>
      </c>
    </row>
    <row r="6" spans="1:10" ht="15" customHeight="1" x14ac:dyDescent="0.3">
      <c r="A6" s="150" t="s">
        <v>73</v>
      </c>
      <c r="B6" s="72" t="s">
        <v>13</v>
      </c>
      <c r="C6" s="73">
        <f>SUM(C4:C5)</f>
        <v>0</v>
      </c>
      <c r="D6" s="73">
        <f>SUM(D4:D5)</f>
        <v>0</v>
      </c>
      <c r="E6" s="73">
        <f t="shared" ref="E6:J6" si="1">SUM(E4:E5)</f>
        <v>0</v>
      </c>
      <c r="F6" s="73">
        <f t="shared" si="1"/>
        <v>0</v>
      </c>
      <c r="G6" s="73">
        <f t="shared" si="1"/>
        <v>0</v>
      </c>
      <c r="H6" s="73">
        <f t="shared" si="1"/>
        <v>0</v>
      </c>
      <c r="I6" s="73">
        <f t="shared" si="1"/>
        <v>0</v>
      </c>
      <c r="J6" s="73">
        <f t="shared" si="1"/>
        <v>0</v>
      </c>
    </row>
    <row r="7" spans="1:10" ht="15" customHeight="1" x14ac:dyDescent="0.3">
      <c r="A7" s="151" t="s">
        <v>74</v>
      </c>
      <c r="B7" s="72" t="s">
        <v>14</v>
      </c>
      <c r="C7" s="73"/>
      <c r="D7" s="73">
        <v>0</v>
      </c>
      <c r="E7" s="73"/>
      <c r="F7" s="73"/>
      <c r="G7" s="73"/>
      <c r="H7" s="73"/>
      <c r="I7" s="73"/>
      <c r="J7" s="73">
        <f>SUM(D7:I7)</f>
        <v>0</v>
      </c>
    </row>
    <row r="8" spans="1:10" ht="15" customHeight="1" x14ac:dyDescent="0.3">
      <c r="A8" s="151" t="s">
        <v>75</v>
      </c>
      <c r="B8" s="72" t="s">
        <v>4</v>
      </c>
      <c r="C8" s="73"/>
      <c r="D8" s="73">
        <v>0</v>
      </c>
      <c r="E8" s="73"/>
      <c r="F8" s="73"/>
      <c r="G8" s="73"/>
      <c r="H8" s="73"/>
      <c r="I8" s="73"/>
      <c r="J8" s="73">
        <f t="shared" ref="J8:J12" si="2">SUM(D8:I8)</f>
        <v>0</v>
      </c>
    </row>
    <row r="9" spans="1:10" ht="15" customHeight="1" x14ac:dyDescent="0.3">
      <c r="A9" s="151" t="s">
        <v>81</v>
      </c>
      <c r="B9" s="72" t="s">
        <v>16</v>
      </c>
      <c r="C9" s="73">
        <v>14610</v>
      </c>
      <c r="D9" s="73">
        <v>15915</v>
      </c>
      <c r="E9" s="73"/>
      <c r="F9" s="73"/>
      <c r="G9" s="73"/>
      <c r="H9" s="73"/>
      <c r="I9" s="73"/>
      <c r="J9" s="73">
        <f t="shared" si="2"/>
        <v>15915</v>
      </c>
    </row>
    <row r="10" spans="1:10" ht="15" customHeight="1" x14ac:dyDescent="0.3">
      <c r="A10" s="151" t="s">
        <v>82</v>
      </c>
      <c r="B10" s="72" t="s">
        <v>17</v>
      </c>
      <c r="C10" s="73"/>
      <c r="D10" s="73">
        <v>0</v>
      </c>
      <c r="E10" s="73"/>
      <c r="F10" s="73"/>
      <c r="G10" s="73"/>
      <c r="H10" s="73"/>
      <c r="I10" s="73"/>
      <c r="J10" s="73">
        <f t="shared" si="2"/>
        <v>0</v>
      </c>
    </row>
    <row r="11" spans="1:10" ht="15" customHeight="1" x14ac:dyDescent="0.3">
      <c r="A11" s="151" t="s">
        <v>83</v>
      </c>
      <c r="B11" s="72" t="s">
        <v>5</v>
      </c>
      <c r="C11" s="73"/>
      <c r="D11" s="78">
        <v>0</v>
      </c>
      <c r="E11" s="73"/>
      <c r="F11" s="73"/>
      <c r="G11" s="73"/>
      <c r="H11" s="73"/>
      <c r="I11" s="73"/>
      <c r="J11" s="73">
        <f t="shared" si="2"/>
        <v>0</v>
      </c>
    </row>
    <row r="12" spans="1:10" ht="15" customHeight="1" thickBot="1" x14ac:dyDescent="0.35">
      <c r="A12" s="152" t="s">
        <v>84</v>
      </c>
      <c r="B12" s="79" t="s">
        <v>7</v>
      </c>
      <c r="C12" s="74"/>
      <c r="D12" s="74">
        <v>0</v>
      </c>
      <c r="E12" s="74"/>
      <c r="F12" s="74"/>
      <c r="G12" s="74"/>
      <c r="H12" s="74"/>
      <c r="I12" s="74"/>
      <c r="J12" s="73">
        <f t="shared" si="2"/>
        <v>0</v>
      </c>
    </row>
    <row r="13" spans="1:10" ht="18" customHeight="1" thickBot="1" x14ac:dyDescent="0.35">
      <c r="A13" s="153" t="s">
        <v>6</v>
      </c>
      <c r="B13" s="80" t="s">
        <v>57</v>
      </c>
      <c r="C13" s="81">
        <f>C14+C15+C16+C17+C18+C19+C20+C21</f>
        <v>151699</v>
      </c>
      <c r="D13" s="81">
        <f>D14+D15+D16+D17+D18+D19+D20+D21</f>
        <v>187075</v>
      </c>
      <c r="E13" s="81">
        <f t="shared" ref="E13:J13" si="3">E14+E15+E16+E17+E18+E19+E20+E21</f>
        <v>1467</v>
      </c>
      <c r="F13" s="81">
        <f t="shared" si="3"/>
        <v>0</v>
      </c>
      <c r="G13" s="81">
        <f t="shared" si="3"/>
        <v>0</v>
      </c>
      <c r="H13" s="81">
        <f t="shared" si="3"/>
        <v>0</v>
      </c>
      <c r="I13" s="81">
        <f t="shared" si="3"/>
        <v>0</v>
      </c>
      <c r="J13" s="81">
        <f t="shared" si="3"/>
        <v>188542</v>
      </c>
    </row>
    <row r="14" spans="1:10" s="82" customFormat="1" ht="15" customHeight="1" x14ac:dyDescent="0.3">
      <c r="A14" s="150" t="s">
        <v>42</v>
      </c>
      <c r="B14" s="72" t="s">
        <v>1</v>
      </c>
      <c r="C14" s="78">
        <v>90947</v>
      </c>
      <c r="D14" s="78">
        <v>117948</v>
      </c>
      <c r="E14" s="78">
        <v>1037</v>
      </c>
      <c r="F14" s="78"/>
      <c r="G14" s="78"/>
      <c r="H14" s="78"/>
      <c r="I14" s="78"/>
      <c r="J14" s="78">
        <f>SUM(D14:I14)</f>
        <v>118985</v>
      </c>
    </row>
    <row r="15" spans="1:10" s="82" customFormat="1" ht="15" customHeight="1" x14ac:dyDescent="0.3">
      <c r="A15" s="150" t="s">
        <v>45</v>
      </c>
      <c r="B15" s="72" t="s">
        <v>2</v>
      </c>
      <c r="C15" s="78">
        <v>20735</v>
      </c>
      <c r="D15" s="78">
        <v>26820</v>
      </c>
      <c r="E15" s="78">
        <v>202</v>
      </c>
      <c r="F15" s="78"/>
      <c r="G15" s="78"/>
      <c r="H15" s="78"/>
      <c r="I15" s="78"/>
      <c r="J15" s="78">
        <f t="shared" ref="J15:J21" si="4">SUM(D15:I15)</f>
        <v>27022</v>
      </c>
    </row>
    <row r="16" spans="1:10" s="82" customFormat="1" ht="15" customHeight="1" x14ac:dyDescent="0.3">
      <c r="A16" s="150" t="s">
        <v>46</v>
      </c>
      <c r="B16" s="72" t="s">
        <v>3</v>
      </c>
      <c r="C16" s="78">
        <v>37517</v>
      </c>
      <c r="D16" s="78">
        <v>39307</v>
      </c>
      <c r="E16" s="78">
        <v>228</v>
      </c>
      <c r="F16" s="78"/>
      <c r="G16" s="78"/>
      <c r="H16" s="78"/>
      <c r="I16" s="78"/>
      <c r="J16" s="78">
        <f t="shared" si="4"/>
        <v>39535</v>
      </c>
    </row>
    <row r="17" spans="1:11" ht="15" customHeight="1" x14ac:dyDescent="0.3">
      <c r="A17" s="151" t="s">
        <v>52</v>
      </c>
      <c r="B17" s="72" t="s">
        <v>118</v>
      </c>
      <c r="C17" s="78">
        <v>0</v>
      </c>
      <c r="D17" s="78">
        <v>0</v>
      </c>
      <c r="E17" s="78"/>
      <c r="F17" s="78"/>
      <c r="G17" s="78"/>
      <c r="H17" s="78"/>
      <c r="I17" s="78"/>
      <c r="J17" s="78">
        <f t="shared" si="4"/>
        <v>0</v>
      </c>
    </row>
    <row r="18" spans="1:11" ht="15" customHeight="1" x14ac:dyDescent="0.3">
      <c r="A18" s="151" t="s">
        <v>53</v>
      </c>
      <c r="B18" s="72" t="s">
        <v>119</v>
      </c>
      <c r="C18" s="78">
        <v>0</v>
      </c>
      <c r="D18" s="78">
        <v>0</v>
      </c>
      <c r="E18" s="78"/>
      <c r="F18" s="78"/>
      <c r="G18" s="78"/>
      <c r="H18" s="78"/>
      <c r="I18" s="78"/>
      <c r="J18" s="78">
        <f t="shared" si="4"/>
        <v>0</v>
      </c>
    </row>
    <row r="19" spans="1:11" ht="15" customHeight="1" x14ac:dyDescent="0.3">
      <c r="A19" s="151" t="s">
        <v>54</v>
      </c>
      <c r="B19" s="72" t="s">
        <v>126</v>
      </c>
      <c r="C19" s="78">
        <v>2500</v>
      </c>
      <c r="D19" s="78">
        <v>3000</v>
      </c>
      <c r="E19" s="78"/>
      <c r="F19" s="78"/>
      <c r="G19" s="78"/>
      <c r="H19" s="78"/>
      <c r="I19" s="78"/>
      <c r="J19" s="78">
        <f t="shared" si="4"/>
        <v>3000</v>
      </c>
    </row>
    <row r="20" spans="1:11" ht="15" customHeight="1" x14ac:dyDescent="0.3">
      <c r="A20" s="150" t="s">
        <v>55</v>
      </c>
      <c r="B20" s="72" t="s">
        <v>117</v>
      </c>
      <c r="C20" s="78"/>
      <c r="D20" s="78">
        <v>0</v>
      </c>
      <c r="E20" s="78"/>
      <c r="F20" s="78"/>
      <c r="G20" s="78"/>
      <c r="H20" s="78"/>
      <c r="I20" s="78"/>
      <c r="J20" s="78">
        <f t="shared" si="4"/>
        <v>0</v>
      </c>
    </row>
    <row r="21" spans="1:11" ht="15" customHeight="1" x14ac:dyDescent="0.3">
      <c r="A21" s="150" t="s">
        <v>56</v>
      </c>
      <c r="B21" s="84" t="s">
        <v>127</v>
      </c>
      <c r="C21" s="78"/>
      <c r="D21" s="78">
        <v>0</v>
      </c>
      <c r="E21" s="78"/>
      <c r="F21" s="78"/>
      <c r="G21" s="78"/>
      <c r="H21" s="78"/>
      <c r="I21" s="78"/>
      <c r="J21" s="78">
        <f t="shared" si="4"/>
        <v>0</v>
      </c>
    </row>
    <row r="22" spans="1:11" ht="18" customHeight="1" thickBot="1" x14ac:dyDescent="0.35">
      <c r="A22" s="154"/>
      <c r="B22" s="85" t="s">
        <v>25</v>
      </c>
      <c r="C22" s="86">
        <f>C3-C13</f>
        <v>-137089</v>
      </c>
      <c r="D22" s="86">
        <f>D3-D13</f>
        <v>-171160</v>
      </c>
      <c r="E22" s="86">
        <f t="shared" ref="E22:I22" si="5">E3-E13</f>
        <v>-1467</v>
      </c>
      <c r="F22" s="86">
        <f t="shared" si="5"/>
        <v>0</v>
      </c>
      <c r="G22" s="86">
        <f t="shared" si="5"/>
        <v>0</v>
      </c>
      <c r="H22" s="86">
        <f t="shared" si="5"/>
        <v>0</v>
      </c>
      <c r="I22" s="86">
        <f t="shared" si="5"/>
        <v>0</v>
      </c>
      <c r="J22" s="86">
        <f>J3-J13</f>
        <v>-172627</v>
      </c>
    </row>
    <row r="23" spans="1:11" ht="18" customHeight="1" thickBot="1" x14ac:dyDescent="0.35">
      <c r="A23" s="155"/>
      <c r="B23" s="87" t="s">
        <v>26</v>
      </c>
      <c r="C23" s="88">
        <f>C6+C8+C9+C11-C14-C15-C16-C17-C18-C19-C20</f>
        <v>-137089</v>
      </c>
      <c r="D23" s="88">
        <f>D6+D8+D9+D11-D14-D15-D16-D17-D18</f>
        <v>-168160</v>
      </c>
      <c r="E23" s="88">
        <f t="shared" ref="E23:I23" si="6">E6+E8+E9+E11-E14-E15-E16-E17-E18</f>
        <v>-1467</v>
      </c>
      <c r="F23" s="88">
        <f t="shared" si="6"/>
        <v>0</v>
      </c>
      <c r="G23" s="88">
        <f t="shared" si="6"/>
        <v>0</v>
      </c>
      <c r="H23" s="88">
        <f t="shared" si="6"/>
        <v>0</v>
      </c>
      <c r="I23" s="88">
        <f t="shared" si="6"/>
        <v>0</v>
      </c>
      <c r="J23" s="88">
        <f>J6+J8+J9+J11-J14-J15-J16-J17-J18</f>
        <v>-169627</v>
      </c>
    </row>
    <row r="24" spans="1:11" ht="18" customHeight="1" thickBot="1" x14ac:dyDescent="0.35">
      <c r="A24" s="155"/>
      <c r="B24" s="87" t="s">
        <v>27</v>
      </c>
      <c r="C24" s="88">
        <f>C7+C10+C12-C21</f>
        <v>0</v>
      </c>
      <c r="D24" s="88">
        <f>D7+D10+D12-D19-D20-D21</f>
        <v>-3000</v>
      </c>
      <c r="E24" s="88">
        <f t="shared" ref="E24:I24" si="7">E7+E10+E12-E19-E20-E21</f>
        <v>0</v>
      </c>
      <c r="F24" s="88">
        <f t="shared" si="7"/>
        <v>0</v>
      </c>
      <c r="G24" s="88">
        <f t="shared" si="7"/>
        <v>0</v>
      </c>
      <c r="H24" s="88">
        <f t="shared" si="7"/>
        <v>0</v>
      </c>
      <c r="I24" s="88">
        <f t="shared" si="7"/>
        <v>0</v>
      </c>
      <c r="J24" s="88">
        <f>J7+J10+J12-J19-J20-J21</f>
        <v>-3000</v>
      </c>
    </row>
    <row r="25" spans="1:11" ht="18" customHeight="1" thickBot="1" x14ac:dyDescent="0.35">
      <c r="A25" s="156" t="s">
        <v>99</v>
      </c>
      <c r="B25" s="89" t="s">
        <v>28</v>
      </c>
      <c r="C25" s="68">
        <f t="shared" ref="C25:J26" si="8">C26</f>
        <v>137089</v>
      </c>
      <c r="D25" s="68">
        <f t="shared" si="8"/>
        <v>171160</v>
      </c>
      <c r="E25" s="68">
        <f t="shared" si="8"/>
        <v>1467</v>
      </c>
      <c r="F25" s="68">
        <f t="shared" si="8"/>
        <v>0</v>
      </c>
      <c r="G25" s="68">
        <f t="shared" si="8"/>
        <v>0</v>
      </c>
      <c r="H25" s="68">
        <f t="shared" si="8"/>
        <v>0</v>
      </c>
      <c r="I25" s="68">
        <f t="shared" si="8"/>
        <v>0</v>
      </c>
      <c r="J25" s="68">
        <f t="shared" si="8"/>
        <v>172627</v>
      </c>
    </row>
    <row r="26" spans="1:11" ht="15" customHeight="1" x14ac:dyDescent="0.3">
      <c r="A26" s="157" t="s">
        <v>87</v>
      </c>
      <c r="B26" s="76" t="s">
        <v>33</v>
      </c>
      <c r="C26" s="83">
        <f t="shared" si="8"/>
        <v>137089</v>
      </c>
      <c r="D26" s="83">
        <f t="shared" si="8"/>
        <v>171160</v>
      </c>
      <c r="E26" s="83">
        <f>E27+E28</f>
        <v>1467</v>
      </c>
      <c r="F26" s="83">
        <f t="shared" si="8"/>
        <v>0</v>
      </c>
      <c r="G26" s="83">
        <f t="shared" si="8"/>
        <v>0</v>
      </c>
      <c r="H26" s="83">
        <f t="shared" si="8"/>
        <v>0</v>
      </c>
      <c r="I26" s="83">
        <f t="shared" si="8"/>
        <v>0</v>
      </c>
      <c r="J26" s="83">
        <f>J27+J28</f>
        <v>172627</v>
      </c>
    </row>
    <row r="27" spans="1:11" ht="15" customHeight="1" x14ac:dyDescent="0.3">
      <c r="A27" s="157" t="s">
        <v>88</v>
      </c>
      <c r="B27" s="76" t="s">
        <v>89</v>
      </c>
      <c r="C27" s="75">
        <v>137089</v>
      </c>
      <c r="D27" s="242">
        <v>171160</v>
      </c>
      <c r="E27" s="75">
        <v>34</v>
      </c>
      <c r="F27" s="75"/>
      <c r="G27" s="75"/>
      <c r="H27" s="75"/>
      <c r="I27" s="75"/>
      <c r="J27" s="75">
        <f>SUM(D27:I27)</f>
        <v>171194</v>
      </c>
      <c r="K27" s="210"/>
    </row>
    <row r="28" spans="1:11" ht="15" customHeight="1" thickBot="1" x14ac:dyDescent="0.35">
      <c r="A28" s="236" t="s">
        <v>62</v>
      </c>
      <c r="B28" s="237" t="s">
        <v>162</v>
      </c>
      <c r="C28" s="238"/>
      <c r="D28" s="238"/>
      <c r="E28" s="238">
        <v>1433</v>
      </c>
      <c r="F28" s="238"/>
      <c r="G28" s="238"/>
      <c r="H28" s="238"/>
      <c r="I28" s="238"/>
      <c r="J28" s="238">
        <f>D28+E28</f>
        <v>1433</v>
      </c>
      <c r="K28" s="210"/>
    </row>
    <row r="29" spans="1:11" ht="18" customHeight="1" thickBot="1" x14ac:dyDescent="0.35">
      <c r="A29" s="158" t="s">
        <v>100</v>
      </c>
      <c r="B29" s="91" t="s">
        <v>35</v>
      </c>
      <c r="C29" s="92">
        <f t="shared" ref="C29:J30" si="9">C30</f>
        <v>0</v>
      </c>
      <c r="D29" s="92">
        <f t="shared" si="9"/>
        <v>0</v>
      </c>
      <c r="E29" s="92">
        <f t="shared" si="9"/>
        <v>0</v>
      </c>
      <c r="F29" s="92">
        <f t="shared" si="9"/>
        <v>0</v>
      </c>
      <c r="G29" s="92">
        <f t="shared" si="9"/>
        <v>0</v>
      </c>
      <c r="H29" s="92">
        <f t="shared" si="9"/>
        <v>0</v>
      </c>
      <c r="I29" s="92">
        <f t="shared" si="9"/>
        <v>0</v>
      </c>
      <c r="J29" s="92">
        <f t="shared" si="9"/>
        <v>0</v>
      </c>
    </row>
    <row r="30" spans="1:11" ht="15" customHeight="1" x14ac:dyDescent="0.3">
      <c r="A30" s="157" t="s">
        <v>105</v>
      </c>
      <c r="B30" s="76" t="s">
        <v>106</v>
      </c>
      <c r="C30" s="90">
        <f t="shared" si="9"/>
        <v>0</v>
      </c>
      <c r="D30" s="90">
        <f t="shared" si="9"/>
        <v>0</v>
      </c>
      <c r="E30" s="90">
        <f t="shared" si="9"/>
        <v>0</v>
      </c>
      <c r="F30" s="90">
        <f t="shared" si="9"/>
        <v>0</v>
      </c>
      <c r="G30" s="90">
        <f t="shared" si="9"/>
        <v>0</v>
      </c>
      <c r="H30" s="90">
        <f t="shared" si="9"/>
        <v>0</v>
      </c>
      <c r="I30" s="90">
        <f t="shared" si="9"/>
        <v>0</v>
      </c>
      <c r="J30" s="90">
        <f t="shared" si="9"/>
        <v>0</v>
      </c>
    </row>
    <row r="31" spans="1:11" ht="15" customHeight="1" thickBot="1" x14ac:dyDescent="0.35">
      <c r="A31" s="149" t="s">
        <v>68</v>
      </c>
      <c r="B31" s="76" t="s">
        <v>36</v>
      </c>
      <c r="C31" s="75"/>
      <c r="D31" s="75">
        <v>0</v>
      </c>
      <c r="E31" s="75"/>
      <c r="F31" s="75"/>
      <c r="G31" s="75"/>
      <c r="H31" s="75"/>
      <c r="I31" s="75"/>
      <c r="J31" s="75">
        <f>SUM(D31:I31)</f>
        <v>0</v>
      </c>
    </row>
    <row r="32" spans="1:11" ht="18" customHeight="1" thickBot="1" x14ac:dyDescent="0.35">
      <c r="A32" s="159"/>
      <c r="B32" s="93" t="s">
        <v>39</v>
      </c>
      <c r="C32" s="94">
        <f>C25-C29</f>
        <v>137089</v>
      </c>
      <c r="D32" s="94">
        <f>D25-D29</f>
        <v>171160</v>
      </c>
      <c r="E32" s="94">
        <f t="shared" ref="E32:I32" si="10">E25-E29</f>
        <v>1467</v>
      </c>
      <c r="F32" s="94">
        <f t="shared" si="10"/>
        <v>0</v>
      </c>
      <c r="G32" s="94">
        <f t="shared" si="10"/>
        <v>0</v>
      </c>
      <c r="H32" s="94">
        <f t="shared" si="10"/>
        <v>0</v>
      </c>
      <c r="I32" s="94">
        <f t="shared" si="10"/>
        <v>0</v>
      </c>
      <c r="J32" s="94">
        <f>J25-J29</f>
        <v>172627</v>
      </c>
    </row>
    <row r="33" spans="1:10" ht="18" customHeight="1" thickBot="1" x14ac:dyDescent="0.35">
      <c r="A33" s="160"/>
      <c r="B33" s="134" t="s">
        <v>40</v>
      </c>
      <c r="C33" s="96">
        <f>C3+C25</f>
        <v>151699</v>
      </c>
      <c r="D33" s="96">
        <f>D3+D25</f>
        <v>187075</v>
      </c>
      <c r="E33" s="96">
        <f t="shared" ref="E33:I33" si="11">E3+E25</f>
        <v>1467</v>
      </c>
      <c r="F33" s="96">
        <f t="shared" si="11"/>
        <v>0</v>
      </c>
      <c r="G33" s="96">
        <f t="shared" si="11"/>
        <v>0</v>
      </c>
      <c r="H33" s="96">
        <f t="shared" si="11"/>
        <v>0</v>
      </c>
      <c r="I33" s="96">
        <f t="shared" si="11"/>
        <v>0</v>
      </c>
      <c r="J33" s="96">
        <f>J3+J25</f>
        <v>188542</v>
      </c>
    </row>
    <row r="34" spans="1:10" ht="18" customHeight="1" thickBot="1" x14ac:dyDescent="0.35">
      <c r="A34" s="156"/>
      <c r="B34" s="132" t="s">
        <v>147</v>
      </c>
      <c r="C34" s="68">
        <f>C6+C8+C9+C11</f>
        <v>14610</v>
      </c>
      <c r="D34" s="68">
        <f>D6+D8+D9+D11</f>
        <v>15915</v>
      </c>
      <c r="E34" s="68">
        <f t="shared" ref="E34:I34" si="12">E6+E8+E9+E11</f>
        <v>0</v>
      </c>
      <c r="F34" s="68">
        <f t="shared" si="12"/>
        <v>0</v>
      </c>
      <c r="G34" s="68">
        <f t="shared" si="12"/>
        <v>0</v>
      </c>
      <c r="H34" s="68">
        <f t="shared" si="12"/>
        <v>0</v>
      </c>
      <c r="I34" s="68">
        <f t="shared" si="12"/>
        <v>0</v>
      </c>
      <c r="J34" s="68">
        <f>J6+J8+J9+J11</f>
        <v>15915</v>
      </c>
    </row>
    <row r="35" spans="1:10" ht="18" customHeight="1" thickBot="1" x14ac:dyDescent="0.35">
      <c r="A35" s="156"/>
      <c r="B35" s="132" t="s">
        <v>148</v>
      </c>
      <c r="C35" s="68">
        <f>C7+C10+C12</f>
        <v>0</v>
      </c>
      <c r="D35" s="68">
        <f>D7+D10+D12</f>
        <v>0</v>
      </c>
      <c r="E35" s="68">
        <f t="shared" ref="E35:I35" si="13">E7+E10+E12</f>
        <v>0</v>
      </c>
      <c r="F35" s="68">
        <f t="shared" si="13"/>
        <v>0</v>
      </c>
      <c r="G35" s="68">
        <f t="shared" si="13"/>
        <v>0</v>
      </c>
      <c r="H35" s="68">
        <f t="shared" si="13"/>
        <v>0</v>
      </c>
      <c r="I35" s="68">
        <f t="shared" si="13"/>
        <v>0</v>
      </c>
      <c r="J35" s="68">
        <f>J7+J10+J12</f>
        <v>0</v>
      </c>
    </row>
    <row r="36" spans="1:10" ht="18" customHeight="1" thickBot="1" x14ac:dyDescent="0.35">
      <c r="A36" s="156"/>
      <c r="B36" s="132" t="s">
        <v>149</v>
      </c>
      <c r="C36" s="68">
        <f>C25</f>
        <v>137089</v>
      </c>
      <c r="D36" s="68">
        <f>D25</f>
        <v>171160</v>
      </c>
      <c r="E36" s="68">
        <f t="shared" ref="E36:I36" si="14">E25</f>
        <v>1467</v>
      </c>
      <c r="F36" s="68">
        <f t="shared" si="14"/>
        <v>0</v>
      </c>
      <c r="G36" s="68">
        <f t="shared" si="14"/>
        <v>0</v>
      </c>
      <c r="H36" s="68">
        <f t="shared" si="14"/>
        <v>0</v>
      </c>
      <c r="I36" s="68">
        <f t="shared" si="14"/>
        <v>0</v>
      </c>
      <c r="J36" s="68">
        <f>J25</f>
        <v>172627</v>
      </c>
    </row>
    <row r="37" spans="1:10" ht="18" customHeight="1" thickBot="1" x14ac:dyDescent="0.35">
      <c r="A37" s="161"/>
      <c r="B37" s="135" t="s">
        <v>41</v>
      </c>
      <c r="C37" s="97">
        <f>C13+C29</f>
        <v>151699</v>
      </c>
      <c r="D37" s="97">
        <f>D13+D29</f>
        <v>187075</v>
      </c>
      <c r="E37" s="97">
        <f t="shared" ref="E37:I37" si="15">E13+E29</f>
        <v>1467</v>
      </c>
      <c r="F37" s="97">
        <f t="shared" si="15"/>
        <v>0</v>
      </c>
      <c r="G37" s="97">
        <f t="shared" si="15"/>
        <v>0</v>
      </c>
      <c r="H37" s="97">
        <f t="shared" si="15"/>
        <v>0</v>
      </c>
      <c r="I37" s="97">
        <f t="shared" si="15"/>
        <v>0</v>
      </c>
      <c r="J37" s="97">
        <f>J13+J29</f>
        <v>188542</v>
      </c>
    </row>
    <row r="38" spans="1:10" ht="18" customHeight="1" thickBot="1" x14ac:dyDescent="0.35">
      <c r="A38" s="162"/>
      <c r="B38" s="133" t="s">
        <v>150</v>
      </c>
      <c r="C38" s="98">
        <f>C14+C15+C16+C17+C18</f>
        <v>149199</v>
      </c>
      <c r="D38" s="98">
        <f>D14+D15+D16+D17+D18</f>
        <v>184075</v>
      </c>
      <c r="E38" s="98">
        <f t="shared" ref="E38:I38" si="16">E14+E15+E16+E17+E18</f>
        <v>1467</v>
      </c>
      <c r="F38" s="98">
        <f t="shared" si="16"/>
        <v>0</v>
      </c>
      <c r="G38" s="98">
        <f t="shared" si="16"/>
        <v>0</v>
      </c>
      <c r="H38" s="98">
        <f t="shared" si="16"/>
        <v>0</v>
      </c>
      <c r="I38" s="98">
        <f t="shared" si="16"/>
        <v>0</v>
      </c>
      <c r="J38" s="98">
        <f>J14+J15+J16+J17+J18</f>
        <v>185542</v>
      </c>
    </row>
    <row r="39" spans="1:10" ht="18" customHeight="1" thickBot="1" x14ac:dyDescent="0.35">
      <c r="A39" s="162"/>
      <c r="B39" s="133" t="s">
        <v>148</v>
      </c>
      <c r="C39" s="98">
        <f>C19+C20+C21</f>
        <v>2500</v>
      </c>
      <c r="D39" s="98">
        <f>D19+D20+D21</f>
        <v>3000</v>
      </c>
      <c r="E39" s="98">
        <f t="shared" ref="E39:I39" si="17">E19+E20+E21</f>
        <v>0</v>
      </c>
      <c r="F39" s="98">
        <f t="shared" si="17"/>
        <v>0</v>
      </c>
      <c r="G39" s="98">
        <f t="shared" si="17"/>
        <v>0</v>
      </c>
      <c r="H39" s="98">
        <f t="shared" si="17"/>
        <v>0</v>
      </c>
      <c r="I39" s="98">
        <f t="shared" si="17"/>
        <v>0</v>
      </c>
      <c r="J39" s="98">
        <f>J19+J20+J21</f>
        <v>3000</v>
      </c>
    </row>
    <row r="40" spans="1:10" ht="18" customHeight="1" thickBot="1" x14ac:dyDescent="0.35">
      <c r="A40" s="162"/>
      <c r="B40" s="136" t="s">
        <v>149</v>
      </c>
      <c r="C40" s="98">
        <f>C29</f>
        <v>0</v>
      </c>
      <c r="D40" s="98">
        <f>D29</f>
        <v>0</v>
      </c>
      <c r="E40" s="98">
        <f t="shared" ref="E40:I40" si="18">E29</f>
        <v>0</v>
      </c>
      <c r="F40" s="98">
        <f t="shared" si="18"/>
        <v>0</v>
      </c>
      <c r="G40" s="98">
        <f t="shared" si="18"/>
        <v>0</v>
      </c>
      <c r="H40" s="98">
        <f t="shared" si="18"/>
        <v>0</v>
      </c>
      <c r="I40" s="98">
        <f t="shared" si="18"/>
        <v>0</v>
      </c>
      <c r="J40" s="98">
        <f>J29</f>
        <v>0</v>
      </c>
    </row>
    <row r="41" spans="1:10" ht="18" customHeight="1" thickBot="1" x14ac:dyDescent="0.35">
      <c r="A41" s="163"/>
      <c r="B41" s="137" t="s">
        <v>37</v>
      </c>
      <c r="C41" s="99">
        <f t="shared" ref="C41:J44" si="19">C33-C37</f>
        <v>0</v>
      </c>
      <c r="D41" s="99">
        <f t="shared" ref="D41:I41" si="20">D33-D37</f>
        <v>0</v>
      </c>
      <c r="E41" s="99">
        <f t="shared" si="20"/>
        <v>0</v>
      </c>
      <c r="F41" s="99">
        <f t="shared" si="20"/>
        <v>0</v>
      </c>
      <c r="G41" s="99">
        <f t="shared" si="20"/>
        <v>0</v>
      </c>
      <c r="H41" s="99">
        <f t="shared" si="20"/>
        <v>0</v>
      </c>
      <c r="I41" s="99">
        <f t="shared" si="20"/>
        <v>0</v>
      </c>
      <c r="J41" s="99">
        <f t="shared" si="19"/>
        <v>0</v>
      </c>
    </row>
    <row r="42" spans="1:10" ht="18" customHeight="1" thickBot="1" x14ac:dyDescent="0.35">
      <c r="A42" s="164"/>
      <c r="B42" s="138" t="s">
        <v>147</v>
      </c>
      <c r="C42" s="100">
        <f t="shared" si="19"/>
        <v>-134589</v>
      </c>
      <c r="D42" s="100">
        <f t="shared" ref="D42:I42" si="21">D34-D38</f>
        <v>-168160</v>
      </c>
      <c r="E42" s="100">
        <f t="shared" si="21"/>
        <v>-1467</v>
      </c>
      <c r="F42" s="100">
        <f t="shared" si="21"/>
        <v>0</v>
      </c>
      <c r="G42" s="100">
        <f t="shared" si="21"/>
        <v>0</v>
      </c>
      <c r="H42" s="100">
        <f t="shared" si="21"/>
        <v>0</v>
      </c>
      <c r="I42" s="100">
        <f t="shared" si="21"/>
        <v>0</v>
      </c>
      <c r="J42" s="100">
        <f t="shared" si="19"/>
        <v>-169627</v>
      </c>
    </row>
    <row r="43" spans="1:10" ht="18" customHeight="1" thickBot="1" x14ac:dyDescent="0.35">
      <c r="A43" s="165"/>
      <c r="B43" s="138" t="s">
        <v>151</v>
      </c>
      <c r="C43" s="100">
        <f t="shared" si="19"/>
        <v>-2500</v>
      </c>
      <c r="D43" s="100">
        <f t="shared" ref="D43:I43" si="22">D35-D39</f>
        <v>-3000</v>
      </c>
      <c r="E43" s="100">
        <f t="shared" si="22"/>
        <v>0</v>
      </c>
      <c r="F43" s="100">
        <f t="shared" si="22"/>
        <v>0</v>
      </c>
      <c r="G43" s="100">
        <f t="shared" si="22"/>
        <v>0</v>
      </c>
      <c r="H43" s="100">
        <f t="shared" si="22"/>
        <v>0</v>
      </c>
      <c r="I43" s="100">
        <f t="shared" si="22"/>
        <v>0</v>
      </c>
      <c r="J43" s="100">
        <f t="shared" si="19"/>
        <v>-3000</v>
      </c>
    </row>
    <row r="44" spans="1:10" ht="18" customHeight="1" thickBot="1" x14ac:dyDescent="0.35">
      <c r="A44" s="165"/>
      <c r="B44" s="138" t="s">
        <v>149</v>
      </c>
      <c r="C44" s="166">
        <f>C36-C40</f>
        <v>137089</v>
      </c>
      <c r="D44" s="166">
        <f t="shared" ref="D44:I44" si="23">D36-D40</f>
        <v>171160</v>
      </c>
      <c r="E44" s="166">
        <f t="shared" si="23"/>
        <v>1467</v>
      </c>
      <c r="F44" s="166">
        <f t="shared" si="23"/>
        <v>0</v>
      </c>
      <c r="G44" s="166">
        <f t="shared" si="23"/>
        <v>0</v>
      </c>
      <c r="H44" s="166">
        <f t="shared" si="23"/>
        <v>0</v>
      </c>
      <c r="I44" s="166">
        <f t="shared" si="23"/>
        <v>0</v>
      </c>
      <c r="J44" s="166">
        <f t="shared" si="19"/>
        <v>172627</v>
      </c>
    </row>
    <row r="46" spans="1:10" ht="15.75" customHeight="1" x14ac:dyDescent="0.3"/>
    <row r="47" spans="1:10" ht="15.75" customHeight="1" x14ac:dyDescent="0.3"/>
    <row r="48" spans="1:10" ht="15.75" customHeight="1" x14ac:dyDescent="0.3">
      <c r="C48" s="65"/>
      <c r="D48" s="65"/>
      <c r="E48" s="65"/>
      <c r="F48" s="65"/>
      <c r="G48" s="65"/>
      <c r="H48" s="65"/>
      <c r="I48" s="65"/>
      <c r="J48" s="65"/>
    </row>
    <row r="49" spans="3:10" ht="15.75" customHeight="1" x14ac:dyDescent="0.3">
      <c r="C49" s="65"/>
      <c r="D49" s="65"/>
      <c r="E49" s="65"/>
      <c r="F49" s="65"/>
      <c r="G49" s="65"/>
      <c r="H49" s="65"/>
      <c r="I49" s="65"/>
      <c r="J49" s="65"/>
    </row>
    <row r="50" spans="3:10" ht="15.75" customHeight="1" x14ac:dyDescent="0.3">
      <c r="C50" s="65"/>
      <c r="D50" s="65"/>
      <c r="E50" s="65"/>
      <c r="F50" s="65"/>
      <c r="G50" s="65"/>
      <c r="H50" s="65"/>
      <c r="I50" s="65"/>
      <c r="J50" s="65"/>
    </row>
    <row r="51" spans="3:10" ht="15.75" customHeight="1" x14ac:dyDescent="0.3">
      <c r="C51" s="65"/>
      <c r="D51" s="65"/>
      <c r="E51" s="65"/>
      <c r="F51" s="65"/>
      <c r="G51" s="65"/>
      <c r="H51" s="65"/>
      <c r="I51" s="65"/>
      <c r="J51" s="65"/>
    </row>
    <row r="52" spans="3:10" ht="15.75" customHeight="1" x14ac:dyDescent="0.3">
      <c r="C52" s="65"/>
      <c r="D52" s="65"/>
      <c r="E52" s="65"/>
      <c r="F52" s="65"/>
      <c r="G52" s="65"/>
      <c r="H52" s="65"/>
      <c r="I52" s="65"/>
      <c r="J52" s="65"/>
    </row>
    <row r="53" spans="3:10" ht="15.75" customHeight="1" x14ac:dyDescent="0.3">
      <c r="C53" s="65"/>
      <c r="D53" s="65"/>
      <c r="E53" s="65"/>
      <c r="F53" s="65"/>
      <c r="G53" s="65"/>
      <c r="H53" s="65"/>
      <c r="I53" s="65"/>
      <c r="J53" s="65"/>
    </row>
    <row r="54" spans="3:10" ht="15.75" customHeight="1" x14ac:dyDescent="0.3">
      <c r="C54" s="65"/>
      <c r="D54" s="65"/>
      <c r="E54" s="65"/>
      <c r="F54" s="65"/>
      <c r="G54" s="65"/>
      <c r="H54" s="65"/>
      <c r="I54" s="65"/>
      <c r="J54" s="65"/>
    </row>
    <row r="55" spans="3:10" ht="15.75" customHeight="1" x14ac:dyDescent="0.3">
      <c r="C55" s="65"/>
      <c r="D55" s="65"/>
      <c r="E55" s="65"/>
      <c r="F55" s="65"/>
      <c r="G55" s="65"/>
      <c r="H55" s="65"/>
      <c r="I55" s="65"/>
      <c r="J55" s="65"/>
    </row>
    <row r="56" spans="3:10" ht="15.75" customHeight="1" x14ac:dyDescent="0.3">
      <c r="C56" s="65"/>
      <c r="D56" s="65"/>
      <c r="E56" s="65"/>
      <c r="F56" s="65"/>
      <c r="G56" s="65"/>
      <c r="H56" s="65"/>
      <c r="I56" s="65"/>
      <c r="J56" s="65"/>
    </row>
    <row r="57" spans="3:10" ht="15.75" customHeight="1" x14ac:dyDescent="0.3">
      <c r="C57" s="65"/>
      <c r="D57" s="65"/>
      <c r="E57" s="65"/>
      <c r="F57" s="65"/>
      <c r="G57" s="65"/>
      <c r="H57" s="65"/>
      <c r="I57" s="65"/>
      <c r="J57" s="65"/>
    </row>
    <row r="58" spans="3:10" ht="15.75" customHeight="1" x14ac:dyDescent="0.3">
      <c r="C58" s="65"/>
      <c r="D58" s="65"/>
      <c r="E58" s="65"/>
      <c r="F58" s="65"/>
      <c r="G58" s="65"/>
      <c r="H58" s="65"/>
      <c r="I58" s="65"/>
      <c r="J58" s="65"/>
    </row>
    <row r="59" spans="3:10" x14ac:dyDescent="0.3">
      <c r="C59" s="65"/>
      <c r="D59" s="65"/>
      <c r="E59" s="65"/>
      <c r="F59" s="65"/>
      <c r="G59" s="65"/>
      <c r="H59" s="65"/>
      <c r="I59" s="65"/>
      <c r="J59" s="65"/>
    </row>
    <row r="60" spans="3:10" x14ac:dyDescent="0.3">
      <c r="C60" s="65"/>
      <c r="D60" s="65"/>
      <c r="E60" s="65"/>
      <c r="F60" s="65"/>
      <c r="G60" s="65"/>
      <c r="H60" s="65"/>
      <c r="I60" s="65"/>
      <c r="J60" s="65"/>
    </row>
    <row r="61" spans="3:10" x14ac:dyDescent="0.3">
      <c r="C61" s="65"/>
      <c r="D61" s="65"/>
      <c r="E61" s="65"/>
      <c r="F61" s="65"/>
      <c r="G61" s="65"/>
      <c r="H61" s="65"/>
      <c r="I61" s="65"/>
      <c r="J61" s="65"/>
    </row>
    <row r="62" spans="3:10" x14ac:dyDescent="0.3">
      <c r="C62" s="65"/>
      <c r="D62" s="65"/>
      <c r="E62" s="65"/>
      <c r="F62" s="65"/>
      <c r="G62" s="65"/>
      <c r="H62" s="65"/>
      <c r="I62" s="65"/>
      <c r="J62" s="65"/>
    </row>
    <row r="63" spans="3:10" x14ac:dyDescent="0.3">
      <c r="C63" s="65"/>
      <c r="D63" s="65"/>
      <c r="E63" s="65"/>
      <c r="F63" s="65"/>
      <c r="G63" s="65"/>
      <c r="H63" s="65"/>
      <c r="I63" s="65"/>
      <c r="J63" s="65"/>
    </row>
    <row r="64" spans="3:10" x14ac:dyDescent="0.3">
      <c r="C64" s="65"/>
      <c r="D64" s="65"/>
      <c r="E64" s="65"/>
      <c r="F64" s="65"/>
      <c r="G64" s="65"/>
      <c r="H64" s="65"/>
      <c r="I64" s="65"/>
      <c r="J64" s="65"/>
    </row>
    <row r="65" spans="3:10" x14ac:dyDescent="0.3">
      <c r="C65" s="65"/>
      <c r="D65" s="65"/>
      <c r="E65" s="65"/>
      <c r="F65" s="65"/>
      <c r="G65" s="65"/>
      <c r="H65" s="65"/>
      <c r="I65" s="65"/>
      <c r="J65" s="65"/>
    </row>
    <row r="66" spans="3:10" x14ac:dyDescent="0.3">
      <c r="C66" s="65"/>
      <c r="D66" s="65"/>
      <c r="E66" s="65"/>
      <c r="F66" s="65"/>
      <c r="G66" s="65"/>
      <c r="H66" s="65"/>
      <c r="I66" s="65"/>
      <c r="J66" s="65"/>
    </row>
    <row r="67" spans="3:10" x14ac:dyDescent="0.3">
      <c r="C67" s="65"/>
      <c r="D67" s="65"/>
      <c r="E67" s="65"/>
      <c r="F67" s="65"/>
      <c r="G67" s="65"/>
      <c r="H67" s="65"/>
      <c r="I67" s="65"/>
      <c r="J67" s="65"/>
    </row>
    <row r="68" spans="3:10" x14ac:dyDescent="0.3">
      <c r="C68" s="65"/>
      <c r="D68" s="65"/>
      <c r="E68" s="65"/>
      <c r="F68" s="65"/>
      <c r="G68" s="65"/>
      <c r="H68" s="65"/>
      <c r="I68" s="65"/>
      <c r="J68" s="65"/>
    </row>
    <row r="69" spans="3:10" x14ac:dyDescent="0.3">
      <c r="C69" s="65"/>
      <c r="D69" s="65"/>
      <c r="E69" s="65"/>
      <c r="F69" s="65"/>
      <c r="G69" s="65"/>
      <c r="H69" s="65"/>
      <c r="I69" s="65"/>
      <c r="J69" s="65"/>
    </row>
    <row r="70" spans="3:10" x14ac:dyDescent="0.3">
      <c r="C70" s="65"/>
      <c r="D70" s="65"/>
      <c r="E70" s="65"/>
      <c r="F70" s="65"/>
      <c r="G70" s="65"/>
      <c r="H70" s="65"/>
      <c r="I70" s="65"/>
      <c r="J70" s="65"/>
    </row>
    <row r="71" spans="3:10" x14ac:dyDescent="0.3">
      <c r="C71" s="65"/>
      <c r="D71" s="65"/>
      <c r="E71" s="65"/>
      <c r="F71" s="65"/>
      <c r="G71" s="65"/>
      <c r="H71" s="65"/>
      <c r="I71" s="65"/>
      <c r="J71" s="65"/>
    </row>
    <row r="72" spans="3:10" x14ac:dyDescent="0.3">
      <c r="C72" s="65"/>
      <c r="D72" s="65"/>
      <c r="E72" s="65"/>
      <c r="F72" s="65"/>
      <c r="G72" s="65"/>
      <c r="H72" s="65"/>
      <c r="I72" s="65"/>
      <c r="J72" s="65"/>
    </row>
    <row r="73" spans="3:10" x14ac:dyDescent="0.3">
      <c r="C73" s="65"/>
      <c r="D73" s="65"/>
      <c r="E73" s="65"/>
      <c r="F73" s="65"/>
      <c r="G73" s="65"/>
      <c r="H73" s="65"/>
      <c r="I73" s="65"/>
      <c r="J73" s="65"/>
    </row>
    <row r="81" spans="3:10" x14ac:dyDescent="0.3">
      <c r="C81" s="65"/>
      <c r="D81" s="65"/>
      <c r="E81" s="65"/>
      <c r="F81" s="65"/>
      <c r="G81" s="65"/>
      <c r="H81" s="65"/>
      <c r="I81" s="65"/>
      <c r="J81" s="65"/>
    </row>
  </sheetData>
  <mergeCells count="3">
    <mergeCell ref="A1:A2"/>
    <mergeCell ref="B1:B2"/>
    <mergeCell ref="D1:J1"/>
  </mergeCells>
  <printOptions horizontalCentered="1"/>
  <pageMargins left="0.51181102362204722" right="0.51181102362204722" top="1.1417322834645669" bottom="0.35433070866141736" header="0.51181102362204722" footer="0.31496062992125984"/>
  <pageSetup paperSize="9" scale="81" orientation="portrait" r:id="rId1"/>
  <headerFooter>
    <oddHeader>&amp;C&amp;"Times New Roman,Félkövér"&amp;10Püspökmajor lakótelepi Bölcsőde bevételei és kiadásai mérlegszerűen 
2019. év&amp;R&amp;"Times New Roman,Normál"&amp;10 2/g sz. melléklet
EFt</oddHeader>
    <oddFooter>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81"/>
  <sheetViews>
    <sheetView view="pageBreakPreview" zoomScaleNormal="90" zoomScaleSheetLayoutView="100" workbookViewId="0">
      <pane xSplit="2" ySplit="2" topLeftCell="C18" activePane="bottomRight" state="frozen"/>
      <selection activeCell="B12" sqref="B12"/>
      <selection pane="topRight" activeCell="B12" sqref="B12"/>
      <selection pane="bottomLeft" activeCell="B12" sqref="B12"/>
      <selection pane="bottomRight" activeCell="D27" sqref="D27"/>
    </sheetView>
  </sheetViews>
  <sheetFormatPr defaultColWidth="9.33203125" defaultRowHeight="13.2" x14ac:dyDescent="0.3"/>
  <cols>
    <col min="1" max="1" width="5.5546875" style="65" bestFit="1" customWidth="1"/>
    <col min="2" max="2" width="61.33203125" style="65" bestFit="1" customWidth="1"/>
    <col min="3" max="5" width="11.44140625" style="101" customWidth="1"/>
    <col min="6" max="9" width="11.44140625" style="101" hidden="1" customWidth="1"/>
    <col min="10" max="10" width="11.44140625" style="101" customWidth="1"/>
    <col min="11" max="11" width="9.33203125" style="65"/>
    <col min="12" max="12" width="17.88671875" style="65" customWidth="1"/>
    <col min="13" max="16384" width="9.33203125" style="65"/>
  </cols>
  <sheetData>
    <row r="1" spans="1:10" s="63" customFormat="1" ht="29.25" customHeight="1" thickBot="1" x14ac:dyDescent="0.35">
      <c r="A1" s="247"/>
      <c r="B1" s="254" t="s">
        <v>90</v>
      </c>
      <c r="C1" s="107" t="s">
        <v>153</v>
      </c>
      <c r="D1" s="256" t="s">
        <v>155</v>
      </c>
      <c r="E1" s="257"/>
      <c r="F1" s="257"/>
      <c r="G1" s="257"/>
      <c r="H1" s="257"/>
      <c r="I1" s="257"/>
      <c r="J1" s="258"/>
    </row>
    <row r="2" spans="1:10" s="63" customFormat="1" ht="29.25" customHeight="1" thickBot="1" x14ac:dyDescent="0.35">
      <c r="A2" s="248"/>
      <c r="B2" s="255"/>
      <c r="C2" s="66" t="s">
        <v>8</v>
      </c>
      <c r="D2" s="66" t="s">
        <v>8</v>
      </c>
      <c r="E2" s="66" t="s">
        <v>161</v>
      </c>
      <c r="F2" s="66"/>
      <c r="G2" s="66"/>
      <c r="H2" s="66"/>
      <c r="I2" s="66"/>
      <c r="J2" s="66" t="s">
        <v>8</v>
      </c>
    </row>
    <row r="3" spans="1:10" ht="18" customHeight="1" thickBot="1" x14ac:dyDescent="0.35">
      <c r="A3" s="148" t="s">
        <v>0</v>
      </c>
      <c r="B3" s="67" t="s">
        <v>71</v>
      </c>
      <c r="C3" s="68">
        <f>C6+C7+C8+C9+C10+C11+C12</f>
        <v>123169</v>
      </c>
      <c r="D3" s="68">
        <f>D6+D7+D8+D9+D10+D11+D12</f>
        <v>127579</v>
      </c>
      <c r="E3" s="68">
        <f t="shared" ref="E3:J3" si="0">E6+E7+E8+E9+E10+E11+E12</f>
        <v>0</v>
      </c>
      <c r="F3" s="68">
        <f t="shared" si="0"/>
        <v>0</v>
      </c>
      <c r="G3" s="68">
        <f t="shared" si="0"/>
        <v>0</v>
      </c>
      <c r="H3" s="68">
        <f t="shared" si="0"/>
        <v>0</v>
      </c>
      <c r="I3" s="68">
        <f t="shared" si="0"/>
        <v>0</v>
      </c>
      <c r="J3" s="68">
        <f t="shared" si="0"/>
        <v>127579</v>
      </c>
    </row>
    <row r="4" spans="1:10" ht="15" customHeight="1" x14ac:dyDescent="0.3">
      <c r="A4" s="149" t="s">
        <v>72</v>
      </c>
      <c r="B4" s="69" t="s">
        <v>12</v>
      </c>
      <c r="C4" s="70"/>
      <c r="D4" s="70">
        <v>0</v>
      </c>
      <c r="E4" s="70"/>
      <c r="F4" s="70"/>
      <c r="G4" s="70"/>
      <c r="H4" s="70"/>
      <c r="I4" s="70"/>
      <c r="J4" s="70">
        <f>SUM(D4:I4)</f>
        <v>0</v>
      </c>
    </row>
    <row r="5" spans="1:10" ht="15" customHeight="1" x14ac:dyDescent="0.3">
      <c r="A5" s="149" t="s">
        <v>124</v>
      </c>
      <c r="B5" s="7" t="s">
        <v>152</v>
      </c>
      <c r="C5" s="71">
        <v>88450</v>
      </c>
      <c r="D5" s="71">
        <v>84411</v>
      </c>
      <c r="E5" s="71"/>
      <c r="F5" s="71"/>
      <c r="G5" s="71"/>
      <c r="H5" s="71"/>
      <c r="I5" s="71"/>
      <c r="J5" s="71">
        <f>SUM(D5:I5)</f>
        <v>84411</v>
      </c>
    </row>
    <row r="6" spans="1:10" ht="15" customHeight="1" x14ac:dyDescent="0.3">
      <c r="A6" s="150" t="s">
        <v>73</v>
      </c>
      <c r="B6" s="72" t="s">
        <v>13</v>
      </c>
      <c r="C6" s="73">
        <f>SUM(C4:C5)</f>
        <v>88450</v>
      </c>
      <c r="D6" s="73">
        <f>SUM(D4:D5)</f>
        <v>84411</v>
      </c>
      <c r="E6" s="73">
        <f t="shared" ref="E6:J6" si="1">SUM(E4:E5)</f>
        <v>0</v>
      </c>
      <c r="F6" s="73">
        <f t="shared" si="1"/>
        <v>0</v>
      </c>
      <c r="G6" s="73">
        <f t="shared" si="1"/>
        <v>0</v>
      </c>
      <c r="H6" s="73">
        <f t="shared" si="1"/>
        <v>0</v>
      </c>
      <c r="I6" s="73">
        <f t="shared" si="1"/>
        <v>0</v>
      </c>
      <c r="J6" s="73">
        <f t="shared" si="1"/>
        <v>84411</v>
      </c>
    </row>
    <row r="7" spans="1:10" ht="15" customHeight="1" x14ac:dyDescent="0.3">
      <c r="A7" s="151" t="s">
        <v>74</v>
      </c>
      <c r="B7" s="72" t="s">
        <v>14</v>
      </c>
      <c r="C7" s="73"/>
      <c r="D7" s="73">
        <v>0</v>
      </c>
      <c r="E7" s="73"/>
      <c r="F7" s="73"/>
      <c r="G7" s="73"/>
      <c r="H7" s="73"/>
      <c r="I7" s="73"/>
      <c r="J7" s="73">
        <f t="shared" ref="J7:J12" si="2">SUM(D7:I7)</f>
        <v>0</v>
      </c>
    </row>
    <row r="8" spans="1:10" ht="15" customHeight="1" x14ac:dyDescent="0.3">
      <c r="A8" s="150" t="s">
        <v>75</v>
      </c>
      <c r="B8" s="140" t="s">
        <v>4</v>
      </c>
      <c r="C8" s="78"/>
      <c r="D8" s="73">
        <v>0</v>
      </c>
      <c r="E8" s="73"/>
      <c r="F8" s="73"/>
      <c r="G8" s="73"/>
      <c r="H8" s="73"/>
      <c r="I8" s="73"/>
      <c r="J8" s="73">
        <f t="shared" si="2"/>
        <v>0</v>
      </c>
    </row>
    <row r="9" spans="1:10" ht="15" customHeight="1" x14ac:dyDescent="0.3">
      <c r="A9" s="151" t="s">
        <v>81</v>
      </c>
      <c r="B9" s="139" t="s">
        <v>16</v>
      </c>
      <c r="C9" s="73">
        <v>34719</v>
      </c>
      <c r="D9" s="73">
        <v>43168</v>
      </c>
      <c r="E9" s="73"/>
      <c r="F9" s="73"/>
      <c r="G9" s="73"/>
      <c r="H9" s="73"/>
      <c r="I9" s="73"/>
      <c r="J9" s="73">
        <f t="shared" si="2"/>
        <v>43168</v>
      </c>
    </row>
    <row r="10" spans="1:10" ht="15" customHeight="1" x14ac:dyDescent="0.3">
      <c r="A10" s="151" t="s">
        <v>82</v>
      </c>
      <c r="B10" s="72" t="s">
        <v>17</v>
      </c>
      <c r="C10" s="73"/>
      <c r="D10" s="73">
        <v>0</v>
      </c>
      <c r="E10" s="73"/>
      <c r="F10" s="73"/>
      <c r="G10" s="73"/>
      <c r="H10" s="73"/>
      <c r="I10" s="73"/>
      <c r="J10" s="73">
        <f t="shared" si="2"/>
        <v>0</v>
      </c>
    </row>
    <row r="11" spans="1:10" ht="15" customHeight="1" x14ac:dyDescent="0.3">
      <c r="A11" s="151" t="s">
        <v>83</v>
      </c>
      <c r="B11" s="72" t="s">
        <v>5</v>
      </c>
      <c r="C11" s="73"/>
      <c r="D11" s="78">
        <v>0</v>
      </c>
      <c r="E11" s="73"/>
      <c r="F11" s="73"/>
      <c r="G11" s="73"/>
      <c r="H11" s="73"/>
      <c r="I11" s="73"/>
      <c r="J11" s="78">
        <f t="shared" si="2"/>
        <v>0</v>
      </c>
    </row>
    <row r="12" spans="1:10" ht="15" customHeight="1" x14ac:dyDescent="0.3">
      <c r="A12" s="151" t="s">
        <v>84</v>
      </c>
      <c r="B12" s="72" t="s">
        <v>7</v>
      </c>
      <c r="C12" s="142"/>
      <c r="D12" s="143">
        <v>0</v>
      </c>
      <c r="E12" s="142"/>
      <c r="F12" s="142"/>
      <c r="G12" s="142"/>
      <c r="H12" s="142"/>
      <c r="I12" s="142"/>
      <c r="J12" s="143">
        <f t="shared" si="2"/>
        <v>0</v>
      </c>
    </row>
    <row r="13" spans="1:10" ht="18" customHeight="1" thickBot="1" x14ac:dyDescent="0.35">
      <c r="A13" s="153" t="s">
        <v>6</v>
      </c>
      <c r="B13" s="80" t="s">
        <v>57</v>
      </c>
      <c r="C13" s="144">
        <f t="shared" ref="C13" si="3">C14+C15+C16+C17+C18+C19+C20+C21</f>
        <v>244678</v>
      </c>
      <c r="D13" s="144">
        <f>D14+D15+D16+D17+D18+D19+D20+D21</f>
        <v>282462</v>
      </c>
      <c r="E13" s="144">
        <f t="shared" ref="E13:J13" si="4">E14+E15+E16+E17+E18+E19+E20+E21</f>
        <v>19043</v>
      </c>
      <c r="F13" s="144">
        <f t="shared" si="4"/>
        <v>0</v>
      </c>
      <c r="G13" s="144">
        <f t="shared" si="4"/>
        <v>0</v>
      </c>
      <c r="H13" s="144">
        <f t="shared" si="4"/>
        <v>0</v>
      </c>
      <c r="I13" s="144">
        <f t="shared" si="4"/>
        <v>0</v>
      </c>
      <c r="J13" s="144">
        <f t="shared" si="4"/>
        <v>301505</v>
      </c>
    </row>
    <row r="14" spans="1:10" s="82" customFormat="1" ht="15" customHeight="1" x14ac:dyDescent="0.3">
      <c r="A14" s="150" t="s">
        <v>42</v>
      </c>
      <c r="B14" s="72" t="s">
        <v>1</v>
      </c>
      <c r="C14" s="78">
        <v>134861</v>
      </c>
      <c r="D14" s="78">
        <v>164881</v>
      </c>
      <c r="E14" s="78">
        <v>14325</v>
      </c>
      <c r="F14" s="78"/>
      <c r="G14" s="78"/>
      <c r="H14" s="78"/>
      <c r="I14" s="78"/>
      <c r="J14" s="78">
        <f>SUM(D14:I14)</f>
        <v>179206</v>
      </c>
    </row>
    <row r="15" spans="1:10" s="82" customFormat="1" ht="15" customHeight="1" x14ac:dyDescent="0.3">
      <c r="A15" s="150" t="s">
        <v>45</v>
      </c>
      <c r="B15" s="72" t="s">
        <v>2</v>
      </c>
      <c r="C15" s="78">
        <v>30159</v>
      </c>
      <c r="D15" s="78">
        <v>33523</v>
      </c>
      <c r="E15" s="78">
        <v>2793</v>
      </c>
      <c r="F15" s="78"/>
      <c r="G15" s="78"/>
      <c r="H15" s="78"/>
      <c r="I15" s="78"/>
      <c r="J15" s="78">
        <f>SUM(D15:I15)</f>
        <v>36316</v>
      </c>
    </row>
    <row r="16" spans="1:10" s="82" customFormat="1" ht="15" customHeight="1" x14ac:dyDescent="0.3">
      <c r="A16" s="150" t="s">
        <v>46</v>
      </c>
      <c r="B16" s="72" t="s">
        <v>3</v>
      </c>
      <c r="C16" s="78">
        <v>77128</v>
      </c>
      <c r="D16" s="78">
        <v>82850</v>
      </c>
      <c r="E16" s="78">
        <v>968</v>
      </c>
      <c r="F16" s="78"/>
      <c r="G16" s="78"/>
      <c r="H16" s="78"/>
      <c r="I16" s="78"/>
      <c r="J16" s="78">
        <f>SUM(D16:I16)</f>
        <v>83818</v>
      </c>
    </row>
    <row r="17" spans="1:10" ht="15" customHeight="1" x14ac:dyDescent="0.3">
      <c r="A17" s="151" t="s">
        <v>52</v>
      </c>
      <c r="B17" s="72" t="s">
        <v>118</v>
      </c>
      <c r="C17" s="78">
        <v>0</v>
      </c>
      <c r="D17" s="78"/>
      <c r="E17" s="78"/>
      <c r="F17" s="78"/>
      <c r="G17" s="78"/>
      <c r="H17" s="78"/>
      <c r="I17" s="78"/>
      <c r="J17" s="78"/>
    </row>
    <row r="18" spans="1:10" ht="15" customHeight="1" x14ac:dyDescent="0.3">
      <c r="A18" s="151" t="s">
        <v>53</v>
      </c>
      <c r="B18" s="72" t="s">
        <v>119</v>
      </c>
      <c r="C18" s="78"/>
      <c r="D18" s="78"/>
      <c r="E18" s="78"/>
      <c r="F18" s="78"/>
      <c r="G18" s="78"/>
      <c r="H18" s="78"/>
      <c r="I18" s="78"/>
      <c r="J18" s="78"/>
    </row>
    <row r="19" spans="1:10" ht="15" customHeight="1" x14ac:dyDescent="0.3">
      <c r="A19" s="151" t="s">
        <v>54</v>
      </c>
      <c r="B19" s="72" t="s">
        <v>126</v>
      </c>
      <c r="C19" s="78">
        <v>2530</v>
      </c>
      <c r="D19" s="78">
        <v>1208</v>
      </c>
      <c r="E19" s="78">
        <v>957</v>
      </c>
      <c r="F19" s="78"/>
      <c r="G19" s="78"/>
      <c r="H19" s="78"/>
      <c r="I19" s="78"/>
      <c r="J19" s="78">
        <f>SUM(D19:I19)</f>
        <v>2165</v>
      </c>
    </row>
    <row r="20" spans="1:10" ht="15" customHeight="1" x14ac:dyDescent="0.3">
      <c r="A20" s="150" t="s">
        <v>55</v>
      </c>
      <c r="B20" s="72" t="s">
        <v>117</v>
      </c>
      <c r="C20" s="78"/>
      <c r="D20" s="78"/>
      <c r="E20" s="78"/>
      <c r="F20" s="78"/>
      <c r="G20" s="78"/>
      <c r="H20" s="78"/>
      <c r="I20" s="78"/>
      <c r="J20" s="78"/>
    </row>
    <row r="21" spans="1:10" ht="15" customHeight="1" x14ac:dyDescent="0.3">
      <c r="A21" s="150" t="s">
        <v>56</v>
      </c>
      <c r="B21" s="84" t="s">
        <v>127</v>
      </c>
      <c r="C21" s="78"/>
      <c r="D21" s="78"/>
      <c r="E21" s="78"/>
      <c r="F21" s="78"/>
      <c r="G21" s="78"/>
      <c r="H21" s="78"/>
      <c r="I21" s="78"/>
      <c r="J21" s="78">
        <f>SUM(D21:I21)</f>
        <v>0</v>
      </c>
    </row>
    <row r="22" spans="1:10" ht="18" customHeight="1" thickBot="1" x14ac:dyDescent="0.35">
      <c r="A22" s="154"/>
      <c r="B22" s="85" t="s">
        <v>25</v>
      </c>
      <c r="C22" s="86">
        <f>C3-C13</f>
        <v>-121509</v>
      </c>
      <c r="D22" s="86">
        <f>D3-D13</f>
        <v>-154883</v>
      </c>
      <c r="E22" s="86">
        <f t="shared" ref="E22:J22" si="5">E3-E13</f>
        <v>-19043</v>
      </c>
      <c r="F22" s="86">
        <f t="shared" si="5"/>
        <v>0</v>
      </c>
      <c r="G22" s="86">
        <f t="shared" si="5"/>
        <v>0</v>
      </c>
      <c r="H22" s="86">
        <f t="shared" si="5"/>
        <v>0</v>
      </c>
      <c r="I22" s="86">
        <f t="shared" si="5"/>
        <v>0</v>
      </c>
      <c r="J22" s="86">
        <f t="shared" si="5"/>
        <v>-173926</v>
      </c>
    </row>
    <row r="23" spans="1:10" ht="18" customHeight="1" thickBot="1" x14ac:dyDescent="0.35">
      <c r="A23" s="155"/>
      <c r="B23" s="87" t="s">
        <v>26</v>
      </c>
      <c r="C23" s="88">
        <f>C6+C8+C9+C11-C14-C15-C16-C17-C18-C19-C20</f>
        <v>-121509</v>
      </c>
      <c r="D23" s="88">
        <f>D6+D8+D9+D11-D14-D15-D16-D17-D18</f>
        <v>-153675</v>
      </c>
      <c r="E23" s="88">
        <f t="shared" ref="E23:J23" si="6">E6+E8+E9+E11-E14-E15-E16-E17-E18</f>
        <v>-18086</v>
      </c>
      <c r="F23" s="88">
        <f t="shared" si="6"/>
        <v>0</v>
      </c>
      <c r="G23" s="88">
        <f t="shared" si="6"/>
        <v>0</v>
      </c>
      <c r="H23" s="88">
        <f t="shared" si="6"/>
        <v>0</v>
      </c>
      <c r="I23" s="88">
        <f t="shared" si="6"/>
        <v>0</v>
      </c>
      <c r="J23" s="88">
        <f t="shared" si="6"/>
        <v>-171761</v>
      </c>
    </row>
    <row r="24" spans="1:10" ht="18" customHeight="1" thickBot="1" x14ac:dyDescent="0.35">
      <c r="A24" s="155"/>
      <c r="B24" s="87" t="s">
        <v>27</v>
      </c>
      <c r="C24" s="88">
        <f>C7+C10+C12-C21</f>
        <v>0</v>
      </c>
      <c r="D24" s="88">
        <f>D7+D10+D12-D19-D20-D21</f>
        <v>-1208</v>
      </c>
      <c r="E24" s="88">
        <f t="shared" ref="E24:J24" si="7">E7+E10+E12-E19-E20-E21</f>
        <v>-957</v>
      </c>
      <c r="F24" s="88">
        <f t="shared" si="7"/>
        <v>0</v>
      </c>
      <c r="G24" s="88">
        <f t="shared" si="7"/>
        <v>0</v>
      </c>
      <c r="H24" s="88">
        <f t="shared" si="7"/>
        <v>0</v>
      </c>
      <c r="I24" s="88">
        <f t="shared" si="7"/>
        <v>0</v>
      </c>
      <c r="J24" s="88">
        <f t="shared" si="7"/>
        <v>-2165</v>
      </c>
    </row>
    <row r="25" spans="1:10" ht="18" customHeight="1" thickBot="1" x14ac:dyDescent="0.35">
      <c r="A25" s="156" t="s">
        <v>99</v>
      </c>
      <c r="B25" s="89" t="s">
        <v>28</v>
      </c>
      <c r="C25" s="68">
        <f t="shared" ref="C25:J26" si="8">C26</f>
        <v>121509</v>
      </c>
      <c r="D25" s="68">
        <f t="shared" si="8"/>
        <v>154883</v>
      </c>
      <c r="E25" s="68">
        <f t="shared" si="8"/>
        <v>19043</v>
      </c>
      <c r="F25" s="68">
        <f t="shared" si="8"/>
        <v>0</v>
      </c>
      <c r="G25" s="68">
        <f t="shared" si="8"/>
        <v>0</v>
      </c>
      <c r="H25" s="68">
        <f t="shared" si="8"/>
        <v>0</v>
      </c>
      <c r="I25" s="68">
        <f t="shared" si="8"/>
        <v>0</v>
      </c>
      <c r="J25" s="68">
        <f t="shared" si="8"/>
        <v>173926</v>
      </c>
    </row>
    <row r="26" spans="1:10" ht="15" customHeight="1" x14ac:dyDescent="0.3">
      <c r="A26" s="157" t="s">
        <v>87</v>
      </c>
      <c r="B26" s="76" t="s">
        <v>33</v>
      </c>
      <c r="C26" s="83">
        <f t="shared" si="8"/>
        <v>121509</v>
      </c>
      <c r="D26" s="83">
        <f t="shared" si="8"/>
        <v>154883</v>
      </c>
      <c r="E26" s="83">
        <f>E27+E28</f>
        <v>19043</v>
      </c>
      <c r="F26" s="83">
        <f t="shared" ref="F26:J26" si="9">F27+F28</f>
        <v>0</v>
      </c>
      <c r="G26" s="83">
        <f t="shared" si="9"/>
        <v>0</v>
      </c>
      <c r="H26" s="83">
        <f t="shared" si="9"/>
        <v>0</v>
      </c>
      <c r="I26" s="83">
        <f t="shared" si="9"/>
        <v>0</v>
      </c>
      <c r="J26" s="83">
        <f t="shared" si="9"/>
        <v>173926</v>
      </c>
    </row>
    <row r="27" spans="1:10" ht="15" customHeight="1" x14ac:dyDescent="0.3">
      <c r="A27" s="157" t="s">
        <v>88</v>
      </c>
      <c r="B27" s="76" t="s">
        <v>89</v>
      </c>
      <c r="C27" s="75">
        <v>121509</v>
      </c>
      <c r="D27" s="242">
        <f>154574+309</f>
        <v>154883</v>
      </c>
      <c r="E27" s="75">
        <v>6282</v>
      </c>
      <c r="F27" s="75"/>
      <c r="G27" s="75"/>
      <c r="H27" s="75"/>
      <c r="I27" s="75"/>
      <c r="J27" s="75">
        <f>SUM(D27:I27)</f>
        <v>161165</v>
      </c>
    </row>
    <row r="28" spans="1:10" ht="15" customHeight="1" thickBot="1" x14ac:dyDescent="0.35">
      <c r="A28" s="236" t="s">
        <v>62</v>
      </c>
      <c r="B28" s="237" t="s">
        <v>162</v>
      </c>
      <c r="C28" s="238"/>
      <c r="D28" s="238">
        <v>0</v>
      </c>
      <c r="E28" s="238">
        <v>12761</v>
      </c>
      <c r="F28" s="238"/>
      <c r="G28" s="238"/>
      <c r="H28" s="238"/>
      <c r="I28" s="238"/>
      <c r="J28" s="238">
        <f>SUM(D28:I28)</f>
        <v>12761</v>
      </c>
    </row>
    <row r="29" spans="1:10" ht="18" customHeight="1" thickBot="1" x14ac:dyDescent="0.35">
      <c r="A29" s="158" t="s">
        <v>100</v>
      </c>
      <c r="B29" s="91" t="s">
        <v>35</v>
      </c>
      <c r="C29" s="92">
        <f t="shared" ref="C29:J30" si="10">C30</f>
        <v>0</v>
      </c>
      <c r="D29" s="92">
        <f t="shared" si="10"/>
        <v>0</v>
      </c>
      <c r="E29" s="92">
        <f t="shared" si="10"/>
        <v>0</v>
      </c>
      <c r="F29" s="92">
        <f t="shared" si="10"/>
        <v>0</v>
      </c>
      <c r="G29" s="92">
        <f t="shared" si="10"/>
        <v>0</v>
      </c>
      <c r="H29" s="92">
        <f t="shared" si="10"/>
        <v>0</v>
      </c>
      <c r="I29" s="92">
        <f t="shared" si="10"/>
        <v>0</v>
      </c>
      <c r="J29" s="92">
        <f t="shared" si="10"/>
        <v>0</v>
      </c>
    </row>
    <row r="30" spans="1:10" ht="15" customHeight="1" x14ac:dyDescent="0.3">
      <c r="A30" s="157" t="s">
        <v>105</v>
      </c>
      <c r="B30" s="76" t="s">
        <v>106</v>
      </c>
      <c r="C30" s="90">
        <f t="shared" si="10"/>
        <v>0</v>
      </c>
      <c r="D30" s="90">
        <f t="shared" si="10"/>
        <v>0</v>
      </c>
      <c r="E30" s="90">
        <f t="shared" si="10"/>
        <v>0</v>
      </c>
      <c r="F30" s="90">
        <f t="shared" si="10"/>
        <v>0</v>
      </c>
      <c r="G30" s="90">
        <f t="shared" si="10"/>
        <v>0</v>
      </c>
      <c r="H30" s="90">
        <f t="shared" si="10"/>
        <v>0</v>
      </c>
      <c r="I30" s="90">
        <f t="shared" si="10"/>
        <v>0</v>
      </c>
      <c r="J30" s="90">
        <f t="shared" si="10"/>
        <v>0</v>
      </c>
    </row>
    <row r="31" spans="1:10" ht="15" customHeight="1" thickBot="1" x14ac:dyDescent="0.35">
      <c r="A31" s="149" t="s">
        <v>68</v>
      </c>
      <c r="B31" s="76" t="s">
        <v>36</v>
      </c>
      <c r="C31" s="75"/>
      <c r="D31" s="75">
        <v>0</v>
      </c>
      <c r="E31" s="75"/>
      <c r="F31" s="75"/>
      <c r="G31" s="75"/>
      <c r="H31" s="75"/>
      <c r="I31" s="75"/>
      <c r="J31" s="75">
        <f t="shared" ref="J31:J44" si="11">SUM(D31:I31)</f>
        <v>0</v>
      </c>
    </row>
    <row r="32" spans="1:10" ht="18" customHeight="1" thickBot="1" x14ac:dyDescent="0.35">
      <c r="A32" s="159"/>
      <c r="B32" s="93" t="s">
        <v>39</v>
      </c>
      <c r="C32" s="94">
        <f>C25-C29</f>
        <v>121509</v>
      </c>
      <c r="D32" s="94">
        <f>D25-D29</f>
        <v>154883</v>
      </c>
      <c r="E32" s="94"/>
      <c r="F32" s="94"/>
      <c r="G32" s="94"/>
      <c r="H32" s="94"/>
      <c r="I32" s="94"/>
      <c r="J32" s="94">
        <f t="shared" si="11"/>
        <v>154883</v>
      </c>
    </row>
    <row r="33" spans="1:10" ht="18" customHeight="1" thickBot="1" x14ac:dyDescent="0.35">
      <c r="A33" s="160"/>
      <c r="B33" s="134" t="s">
        <v>40</v>
      </c>
      <c r="C33" s="96">
        <f>C3+C25</f>
        <v>244678</v>
      </c>
      <c r="D33" s="96">
        <f>D3+D25</f>
        <v>282462</v>
      </c>
      <c r="E33" s="96"/>
      <c r="F33" s="96"/>
      <c r="G33" s="96"/>
      <c r="H33" s="96"/>
      <c r="I33" s="96"/>
      <c r="J33" s="96">
        <f t="shared" si="11"/>
        <v>282462</v>
      </c>
    </row>
    <row r="34" spans="1:10" ht="18" customHeight="1" thickBot="1" x14ac:dyDescent="0.35">
      <c r="A34" s="156"/>
      <c r="B34" s="132" t="s">
        <v>147</v>
      </c>
      <c r="C34" s="68">
        <f>C6+C8+C9+C11</f>
        <v>123169</v>
      </c>
      <c r="D34" s="68">
        <f>D6+D8+D9+D11</f>
        <v>127579</v>
      </c>
      <c r="E34" s="68"/>
      <c r="F34" s="68"/>
      <c r="G34" s="68"/>
      <c r="H34" s="68"/>
      <c r="I34" s="68"/>
      <c r="J34" s="68">
        <f t="shared" si="11"/>
        <v>127579</v>
      </c>
    </row>
    <row r="35" spans="1:10" ht="18" customHeight="1" thickBot="1" x14ac:dyDescent="0.35">
      <c r="A35" s="156"/>
      <c r="B35" s="132" t="s">
        <v>148</v>
      </c>
      <c r="C35" s="68">
        <f>C7+C10+C12</f>
        <v>0</v>
      </c>
      <c r="D35" s="68">
        <f>D7+D10+D12</f>
        <v>0</v>
      </c>
      <c r="E35" s="68"/>
      <c r="F35" s="68"/>
      <c r="G35" s="68"/>
      <c r="H35" s="68"/>
      <c r="I35" s="68"/>
      <c r="J35" s="68">
        <f t="shared" si="11"/>
        <v>0</v>
      </c>
    </row>
    <row r="36" spans="1:10" ht="18" customHeight="1" thickBot="1" x14ac:dyDescent="0.35">
      <c r="A36" s="156"/>
      <c r="B36" s="132" t="s">
        <v>149</v>
      </c>
      <c r="C36" s="68">
        <f>C25</f>
        <v>121509</v>
      </c>
      <c r="D36" s="68">
        <f>D25</f>
        <v>154883</v>
      </c>
      <c r="E36" s="68"/>
      <c r="F36" s="68"/>
      <c r="G36" s="68"/>
      <c r="H36" s="68"/>
      <c r="I36" s="68"/>
      <c r="J36" s="68">
        <f t="shared" si="11"/>
        <v>154883</v>
      </c>
    </row>
    <row r="37" spans="1:10" ht="18" customHeight="1" thickBot="1" x14ac:dyDescent="0.35">
      <c r="A37" s="161"/>
      <c r="B37" s="135" t="s">
        <v>41</v>
      </c>
      <c r="C37" s="97">
        <f>C13+C29</f>
        <v>244678</v>
      </c>
      <c r="D37" s="97">
        <f>D13+D29</f>
        <v>282462</v>
      </c>
      <c r="E37" s="97"/>
      <c r="F37" s="97"/>
      <c r="G37" s="97"/>
      <c r="H37" s="97"/>
      <c r="I37" s="97"/>
      <c r="J37" s="97">
        <f t="shared" si="11"/>
        <v>282462</v>
      </c>
    </row>
    <row r="38" spans="1:10" ht="18" customHeight="1" thickBot="1" x14ac:dyDescent="0.35">
      <c r="A38" s="162"/>
      <c r="B38" s="133" t="s">
        <v>150</v>
      </c>
      <c r="C38" s="98">
        <f>C14+C15+C16+C17+C18</f>
        <v>242148</v>
      </c>
      <c r="D38" s="98">
        <f>D14+D15+D16+D17+D18</f>
        <v>281254</v>
      </c>
      <c r="E38" s="98"/>
      <c r="F38" s="98"/>
      <c r="G38" s="98"/>
      <c r="H38" s="98"/>
      <c r="I38" s="98"/>
      <c r="J38" s="98">
        <f t="shared" si="11"/>
        <v>281254</v>
      </c>
    </row>
    <row r="39" spans="1:10" ht="18" customHeight="1" thickBot="1" x14ac:dyDescent="0.35">
      <c r="A39" s="162"/>
      <c r="B39" s="133" t="s">
        <v>148</v>
      </c>
      <c r="C39" s="98">
        <f>C19+C20+C21</f>
        <v>2530</v>
      </c>
      <c r="D39" s="98">
        <f>D19+D20+D21</f>
        <v>1208</v>
      </c>
      <c r="E39" s="98"/>
      <c r="F39" s="98"/>
      <c r="G39" s="98"/>
      <c r="H39" s="98"/>
      <c r="I39" s="98"/>
      <c r="J39" s="98">
        <f t="shared" si="11"/>
        <v>1208</v>
      </c>
    </row>
    <row r="40" spans="1:10" ht="18" customHeight="1" thickBot="1" x14ac:dyDescent="0.35">
      <c r="A40" s="162"/>
      <c r="B40" s="136" t="s">
        <v>149</v>
      </c>
      <c r="C40" s="98">
        <f>C29</f>
        <v>0</v>
      </c>
      <c r="D40" s="98">
        <f>D29</f>
        <v>0</v>
      </c>
      <c r="E40" s="98"/>
      <c r="F40" s="98"/>
      <c r="G40" s="98"/>
      <c r="H40" s="98"/>
      <c r="I40" s="98"/>
      <c r="J40" s="98">
        <f t="shared" si="11"/>
        <v>0</v>
      </c>
    </row>
    <row r="41" spans="1:10" ht="18" customHeight="1" thickBot="1" x14ac:dyDescent="0.35">
      <c r="A41" s="163"/>
      <c r="B41" s="137" t="s">
        <v>37</v>
      </c>
      <c r="C41" s="99">
        <f t="shared" ref="C41:C43" si="12">C33-C37</f>
        <v>0</v>
      </c>
      <c r="D41" s="99">
        <f t="shared" ref="D41" si="13">D33-D37</f>
        <v>0</v>
      </c>
      <c r="E41" s="99"/>
      <c r="F41" s="99"/>
      <c r="G41" s="99"/>
      <c r="H41" s="99"/>
      <c r="I41" s="99"/>
      <c r="J41" s="99">
        <f t="shared" si="11"/>
        <v>0</v>
      </c>
    </row>
    <row r="42" spans="1:10" ht="18" customHeight="1" thickBot="1" x14ac:dyDescent="0.35">
      <c r="A42" s="164"/>
      <c r="B42" s="138" t="s">
        <v>147</v>
      </c>
      <c r="C42" s="100">
        <f t="shared" si="12"/>
        <v>-118979</v>
      </c>
      <c r="D42" s="100">
        <f t="shared" ref="D42" si="14">D34-D38</f>
        <v>-153675</v>
      </c>
      <c r="E42" s="100"/>
      <c r="F42" s="100"/>
      <c r="G42" s="100"/>
      <c r="H42" s="100"/>
      <c r="I42" s="100"/>
      <c r="J42" s="100">
        <f t="shared" si="11"/>
        <v>-153675</v>
      </c>
    </row>
    <row r="43" spans="1:10" ht="18" customHeight="1" thickBot="1" x14ac:dyDescent="0.35">
      <c r="A43" s="165"/>
      <c r="B43" s="138" t="s">
        <v>151</v>
      </c>
      <c r="C43" s="100">
        <f t="shared" si="12"/>
        <v>-2530</v>
      </c>
      <c r="D43" s="100">
        <f t="shared" ref="D43" si="15">D35-D39</f>
        <v>-1208</v>
      </c>
      <c r="E43" s="100"/>
      <c r="F43" s="100"/>
      <c r="G43" s="100"/>
      <c r="H43" s="100"/>
      <c r="I43" s="100"/>
      <c r="J43" s="100">
        <f t="shared" si="11"/>
        <v>-1208</v>
      </c>
    </row>
    <row r="44" spans="1:10" ht="18" customHeight="1" thickBot="1" x14ac:dyDescent="0.35">
      <c r="A44" s="165"/>
      <c r="B44" s="138" t="s">
        <v>149</v>
      </c>
      <c r="C44" s="166">
        <f>C36-C40</f>
        <v>121509</v>
      </c>
      <c r="D44" s="166">
        <f t="shared" ref="D44" si="16">D36-D40</f>
        <v>154883</v>
      </c>
      <c r="E44" s="166"/>
      <c r="F44" s="166"/>
      <c r="G44" s="166"/>
      <c r="H44" s="166"/>
      <c r="I44" s="166"/>
      <c r="J44" s="166">
        <f t="shared" si="11"/>
        <v>154883</v>
      </c>
    </row>
    <row r="46" spans="1:10" ht="15.75" customHeight="1" x14ac:dyDescent="0.3"/>
    <row r="47" spans="1:10" ht="15.75" customHeight="1" x14ac:dyDescent="0.3"/>
    <row r="48" spans="1:10" ht="15.75" customHeight="1" x14ac:dyDescent="0.3">
      <c r="C48" s="65"/>
      <c r="D48" s="65"/>
      <c r="E48" s="65"/>
      <c r="F48" s="65"/>
      <c r="G48" s="65"/>
      <c r="H48" s="65"/>
      <c r="I48" s="65"/>
      <c r="J48" s="65"/>
    </row>
    <row r="49" spans="3:10" ht="15.75" customHeight="1" x14ac:dyDescent="0.3">
      <c r="C49" s="65"/>
      <c r="D49" s="65"/>
      <c r="E49" s="65"/>
      <c r="F49" s="65"/>
      <c r="G49" s="65"/>
      <c r="H49" s="65"/>
      <c r="I49" s="65"/>
      <c r="J49" s="65"/>
    </row>
    <row r="50" spans="3:10" ht="15.75" customHeight="1" x14ac:dyDescent="0.3">
      <c r="C50" s="65"/>
      <c r="D50" s="65"/>
      <c r="E50" s="65"/>
      <c r="F50" s="65"/>
      <c r="G50" s="65"/>
      <c r="H50" s="65"/>
      <c r="I50" s="65"/>
      <c r="J50" s="65"/>
    </row>
    <row r="51" spans="3:10" ht="15.75" customHeight="1" x14ac:dyDescent="0.3">
      <c r="C51" s="65"/>
      <c r="D51" s="65"/>
      <c r="E51" s="65"/>
      <c r="F51" s="65"/>
      <c r="G51" s="65"/>
      <c r="H51" s="65"/>
      <c r="I51" s="65"/>
      <c r="J51" s="65"/>
    </row>
    <row r="52" spans="3:10" ht="15.75" customHeight="1" x14ac:dyDescent="0.3">
      <c r="C52" s="65"/>
      <c r="D52" s="65"/>
      <c r="E52" s="65"/>
      <c r="F52" s="65"/>
      <c r="G52" s="65"/>
      <c r="H52" s="65"/>
      <c r="I52" s="65"/>
      <c r="J52" s="65"/>
    </row>
    <row r="53" spans="3:10" ht="15.75" customHeight="1" x14ac:dyDescent="0.3">
      <c r="C53" s="65"/>
      <c r="D53" s="65"/>
      <c r="E53" s="65"/>
      <c r="F53" s="65"/>
      <c r="G53" s="65"/>
      <c r="H53" s="65"/>
      <c r="I53" s="65"/>
      <c r="J53" s="65"/>
    </row>
    <row r="54" spans="3:10" ht="15.75" customHeight="1" x14ac:dyDescent="0.3">
      <c r="C54" s="65"/>
      <c r="D54" s="65"/>
      <c r="E54" s="65"/>
      <c r="F54" s="65"/>
      <c r="G54" s="65"/>
      <c r="H54" s="65"/>
      <c r="I54" s="65"/>
      <c r="J54" s="65"/>
    </row>
    <row r="55" spans="3:10" ht="15.75" customHeight="1" x14ac:dyDescent="0.3">
      <c r="C55" s="65"/>
      <c r="D55" s="65"/>
      <c r="E55" s="65"/>
      <c r="F55" s="65"/>
      <c r="G55" s="65"/>
      <c r="H55" s="65"/>
      <c r="I55" s="65"/>
      <c r="J55" s="65"/>
    </row>
    <row r="56" spans="3:10" ht="15.75" customHeight="1" x14ac:dyDescent="0.3">
      <c r="C56" s="65"/>
      <c r="D56" s="65"/>
      <c r="E56" s="65"/>
      <c r="F56" s="65"/>
      <c r="G56" s="65"/>
      <c r="H56" s="65"/>
      <c r="I56" s="65"/>
      <c r="J56" s="65"/>
    </row>
    <row r="57" spans="3:10" ht="15.75" customHeight="1" x14ac:dyDescent="0.3">
      <c r="C57" s="65"/>
      <c r="D57" s="65"/>
      <c r="E57" s="65"/>
      <c r="F57" s="65"/>
      <c r="G57" s="65"/>
      <c r="H57" s="65"/>
      <c r="I57" s="65"/>
      <c r="J57" s="65"/>
    </row>
    <row r="58" spans="3:10" ht="15.75" customHeight="1" x14ac:dyDescent="0.3">
      <c r="C58" s="65"/>
      <c r="D58" s="65"/>
      <c r="E58" s="65"/>
      <c r="F58" s="65"/>
      <c r="G58" s="65"/>
      <c r="H58" s="65"/>
      <c r="I58" s="65"/>
      <c r="J58" s="65"/>
    </row>
    <row r="59" spans="3:10" x14ac:dyDescent="0.3">
      <c r="C59" s="65"/>
      <c r="D59" s="65"/>
      <c r="E59" s="65"/>
      <c r="F59" s="65"/>
      <c r="G59" s="65"/>
      <c r="H59" s="65"/>
      <c r="I59" s="65"/>
      <c r="J59" s="65"/>
    </row>
    <row r="60" spans="3:10" x14ac:dyDescent="0.3">
      <c r="C60" s="65"/>
      <c r="D60" s="65"/>
      <c r="E60" s="65"/>
      <c r="F60" s="65"/>
      <c r="G60" s="65"/>
      <c r="H60" s="65"/>
      <c r="I60" s="65"/>
      <c r="J60" s="65"/>
    </row>
    <row r="61" spans="3:10" x14ac:dyDescent="0.3">
      <c r="C61" s="65"/>
      <c r="D61" s="65"/>
      <c r="E61" s="65"/>
      <c r="F61" s="65"/>
      <c r="G61" s="65"/>
      <c r="H61" s="65"/>
      <c r="I61" s="65"/>
      <c r="J61" s="65"/>
    </row>
    <row r="62" spans="3:10" x14ac:dyDescent="0.3">
      <c r="C62" s="65"/>
      <c r="D62" s="65"/>
      <c r="E62" s="65"/>
      <c r="F62" s="65"/>
      <c r="G62" s="65"/>
      <c r="H62" s="65"/>
      <c r="I62" s="65"/>
      <c r="J62" s="65"/>
    </row>
    <row r="63" spans="3:10" x14ac:dyDescent="0.3">
      <c r="C63" s="65"/>
      <c r="D63" s="65"/>
      <c r="E63" s="65"/>
      <c r="F63" s="65"/>
      <c r="G63" s="65"/>
      <c r="H63" s="65"/>
      <c r="I63" s="65"/>
      <c r="J63" s="65"/>
    </row>
    <row r="64" spans="3:10" x14ac:dyDescent="0.3">
      <c r="C64" s="65"/>
      <c r="D64" s="65"/>
      <c r="E64" s="65"/>
      <c r="F64" s="65"/>
      <c r="G64" s="65"/>
      <c r="H64" s="65"/>
      <c r="I64" s="65"/>
      <c r="J64" s="65"/>
    </row>
    <row r="65" spans="3:10" x14ac:dyDescent="0.3">
      <c r="C65" s="65"/>
      <c r="D65" s="65"/>
      <c r="E65" s="65"/>
      <c r="F65" s="65"/>
      <c r="G65" s="65"/>
      <c r="H65" s="65"/>
      <c r="I65" s="65"/>
      <c r="J65" s="65"/>
    </row>
    <row r="66" spans="3:10" x14ac:dyDescent="0.3">
      <c r="C66" s="65"/>
      <c r="D66" s="65"/>
      <c r="E66" s="65"/>
      <c r="F66" s="65"/>
      <c r="G66" s="65"/>
      <c r="H66" s="65"/>
      <c r="I66" s="65"/>
      <c r="J66" s="65"/>
    </row>
    <row r="67" spans="3:10" x14ac:dyDescent="0.3">
      <c r="C67" s="65"/>
      <c r="D67" s="65"/>
      <c r="E67" s="65"/>
      <c r="F67" s="65"/>
      <c r="G67" s="65"/>
      <c r="H67" s="65"/>
      <c r="I67" s="65"/>
      <c r="J67" s="65"/>
    </row>
    <row r="68" spans="3:10" x14ac:dyDescent="0.3">
      <c r="C68" s="65"/>
      <c r="D68" s="65"/>
      <c r="E68" s="65"/>
      <c r="F68" s="65"/>
      <c r="G68" s="65"/>
      <c r="H68" s="65"/>
      <c r="I68" s="65"/>
      <c r="J68" s="65"/>
    </row>
    <row r="69" spans="3:10" x14ac:dyDescent="0.3">
      <c r="C69" s="65"/>
      <c r="D69" s="65"/>
      <c r="E69" s="65"/>
      <c r="F69" s="65"/>
      <c r="G69" s="65"/>
      <c r="H69" s="65"/>
      <c r="I69" s="65"/>
      <c r="J69" s="65"/>
    </row>
    <row r="70" spans="3:10" x14ac:dyDescent="0.3">
      <c r="C70" s="65"/>
      <c r="D70" s="65"/>
      <c r="E70" s="65"/>
      <c r="F70" s="65"/>
      <c r="G70" s="65"/>
      <c r="H70" s="65"/>
      <c r="I70" s="65"/>
      <c r="J70" s="65"/>
    </row>
    <row r="71" spans="3:10" x14ac:dyDescent="0.3">
      <c r="C71" s="65"/>
      <c r="D71" s="65"/>
      <c r="E71" s="65"/>
      <c r="F71" s="65"/>
      <c r="G71" s="65"/>
      <c r="H71" s="65"/>
      <c r="I71" s="65"/>
      <c r="J71" s="65"/>
    </row>
    <row r="72" spans="3:10" x14ac:dyDescent="0.3">
      <c r="C72" s="65"/>
      <c r="D72" s="65"/>
      <c r="E72" s="65"/>
      <c r="F72" s="65"/>
      <c r="G72" s="65"/>
      <c r="H72" s="65"/>
      <c r="I72" s="65"/>
      <c r="J72" s="65"/>
    </row>
    <row r="73" spans="3:10" x14ac:dyDescent="0.3">
      <c r="C73" s="65"/>
      <c r="D73" s="65"/>
      <c r="E73" s="65"/>
      <c r="F73" s="65"/>
      <c r="G73" s="65"/>
      <c r="H73" s="65"/>
      <c r="I73" s="65"/>
      <c r="J73" s="65"/>
    </row>
    <row r="81" spans="3:10" x14ac:dyDescent="0.3">
      <c r="C81" s="65"/>
      <c r="D81" s="65"/>
      <c r="E81" s="65"/>
      <c r="F81" s="65"/>
      <c r="G81" s="65"/>
      <c r="H81" s="65"/>
      <c r="I81" s="65"/>
      <c r="J81" s="65"/>
    </row>
  </sheetData>
  <mergeCells count="3">
    <mergeCell ref="A1:A2"/>
    <mergeCell ref="B1:B2"/>
    <mergeCell ref="D1:J1"/>
  </mergeCells>
  <printOptions horizontalCentered="1" gridLines="1"/>
  <pageMargins left="0.51181102362204722" right="0.51181102362204722" top="1.1417322834645669" bottom="0.35433070866141736" header="0.51181102362204722" footer="0.31496062992125984"/>
  <pageSetup paperSize="9" scale="81" orientation="portrait" r:id="rId1"/>
  <headerFooter>
    <oddHeader>&amp;C&amp;"Times New Roman,Félkövér"&amp;10Gondozási Központ Szentendre  bevételei és kiadásai mérlegszerűen 
2019. év&amp;R&amp;"Times New Roman,Normál"&amp;10 2/h sz. melléklet
EFt</oddHeader>
    <oddFooter>&amp;R&amp;D</oddFooter>
  </headerFooter>
  <rowBreaks count="1" manualBreakCount="1">
    <brk id="70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80"/>
  <sheetViews>
    <sheetView tabSelected="1" topLeftCell="A22" workbookViewId="0">
      <selection activeCell="C27" sqref="C27"/>
    </sheetView>
  </sheetViews>
  <sheetFormatPr defaultColWidth="9.33203125" defaultRowHeight="13.2" x14ac:dyDescent="0.3"/>
  <cols>
    <col min="1" max="1" width="5.5546875" style="65" bestFit="1" customWidth="1"/>
    <col min="2" max="2" width="61.33203125" style="65" bestFit="1" customWidth="1"/>
    <col min="3" max="3" width="11.33203125" style="65" customWidth="1"/>
    <col min="4" max="4" width="11.33203125" style="210" customWidth="1"/>
    <col min="5" max="7" width="11.33203125" style="65" hidden="1" customWidth="1"/>
    <col min="8" max="8" width="11.33203125" style="101" customWidth="1"/>
    <col min="9" max="9" width="10" style="65" customWidth="1"/>
    <col min="10" max="16384" width="9.33203125" style="65"/>
  </cols>
  <sheetData>
    <row r="1" spans="1:8" s="63" customFormat="1" ht="29.25" customHeight="1" thickBot="1" x14ac:dyDescent="0.35">
      <c r="A1" s="247"/>
      <c r="B1" s="254" t="s">
        <v>156</v>
      </c>
      <c r="C1" s="256" t="s">
        <v>155</v>
      </c>
      <c r="D1" s="257"/>
      <c r="E1" s="257"/>
      <c r="F1" s="257"/>
      <c r="G1" s="257"/>
      <c r="H1" s="258"/>
    </row>
    <row r="2" spans="1:8" s="63" customFormat="1" ht="29.25" customHeight="1" thickBot="1" x14ac:dyDescent="0.35">
      <c r="A2" s="248"/>
      <c r="B2" s="255"/>
      <c r="C2" s="66" t="s">
        <v>8</v>
      </c>
      <c r="D2" s="66" t="s">
        <v>161</v>
      </c>
      <c r="E2" s="215"/>
      <c r="F2" s="213"/>
      <c r="G2" s="214"/>
      <c r="H2" s="66" t="s">
        <v>8</v>
      </c>
    </row>
    <row r="3" spans="1:8" ht="18" customHeight="1" thickBot="1" x14ac:dyDescent="0.35">
      <c r="A3" s="148" t="s">
        <v>0</v>
      </c>
      <c r="B3" s="67" t="s">
        <v>71</v>
      </c>
      <c r="C3" s="68">
        <f>C6+C7+C8+C9+C10+C11+C12</f>
        <v>0</v>
      </c>
      <c r="D3" s="68">
        <f t="shared" ref="D3:H3" si="0">D6+D7+D8+D9+D10+D11+D12</f>
        <v>0</v>
      </c>
      <c r="E3" s="68">
        <f t="shared" si="0"/>
        <v>0</v>
      </c>
      <c r="F3" s="68">
        <f t="shared" si="0"/>
        <v>0</v>
      </c>
      <c r="G3" s="68">
        <f t="shared" si="0"/>
        <v>0</v>
      </c>
      <c r="H3" s="68">
        <f t="shared" si="0"/>
        <v>0</v>
      </c>
    </row>
    <row r="4" spans="1:8" ht="15" customHeight="1" x14ac:dyDescent="0.3">
      <c r="A4" s="149" t="s">
        <v>72</v>
      </c>
      <c r="B4" s="69" t="s">
        <v>12</v>
      </c>
      <c r="C4" s="70">
        <v>0</v>
      </c>
      <c r="D4" s="228"/>
      <c r="E4" s="216"/>
      <c r="F4" s="69"/>
      <c r="G4" s="222"/>
      <c r="H4" s="70">
        <f>SUM(C4:G4)</f>
        <v>0</v>
      </c>
    </row>
    <row r="5" spans="1:8" ht="15" customHeight="1" x14ac:dyDescent="0.3">
      <c r="A5" s="149" t="s">
        <v>124</v>
      </c>
      <c r="B5" s="7" t="s">
        <v>152</v>
      </c>
      <c r="C5" s="71">
        <v>0</v>
      </c>
      <c r="D5" s="229"/>
      <c r="E5" s="217"/>
      <c r="F5" s="7"/>
      <c r="G5" s="223"/>
      <c r="H5" s="71">
        <f>SUM(C5:G5)</f>
        <v>0</v>
      </c>
    </row>
    <row r="6" spans="1:8" ht="15" customHeight="1" x14ac:dyDescent="0.3">
      <c r="A6" s="150" t="s">
        <v>73</v>
      </c>
      <c r="B6" s="72" t="s">
        <v>13</v>
      </c>
      <c r="C6" s="73">
        <f>SUM(C4:C5)</f>
        <v>0</v>
      </c>
      <c r="D6" s="73">
        <f t="shared" ref="D6:H6" si="1">SUM(D4:D5)</f>
        <v>0</v>
      </c>
      <c r="E6" s="73">
        <f t="shared" si="1"/>
        <v>0</v>
      </c>
      <c r="F6" s="73">
        <f t="shared" si="1"/>
        <v>0</v>
      </c>
      <c r="G6" s="73">
        <f t="shared" si="1"/>
        <v>0</v>
      </c>
      <c r="H6" s="73">
        <f t="shared" si="1"/>
        <v>0</v>
      </c>
    </row>
    <row r="7" spans="1:8" ht="15" customHeight="1" x14ac:dyDescent="0.3">
      <c r="A7" s="151" t="s">
        <v>74</v>
      </c>
      <c r="B7" s="72" t="s">
        <v>14</v>
      </c>
      <c r="C7" s="73">
        <v>0</v>
      </c>
      <c r="D7" s="230"/>
      <c r="E7" s="218"/>
      <c r="F7" s="139"/>
      <c r="G7" s="224"/>
      <c r="H7" s="73">
        <f t="shared" ref="H7:H12" si="2">SUM(C7:G7)</f>
        <v>0</v>
      </c>
    </row>
    <row r="8" spans="1:8" ht="15" customHeight="1" x14ac:dyDescent="0.3">
      <c r="A8" s="151" t="s">
        <v>75</v>
      </c>
      <c r="B8" s="72" t="s">
        <v>4</v>
      </c>
      <c r="C8" s="73">
        <v>0</v>
      </c>
      <c r="D8" s="230"/>
      <c r="E8" s="218"/>
      <c r="F8" s="139"/>
      <c r="G8" s="224"/>
      <c r="H8" s="73">
        <f t="shared" si="2"/>
        <v>0</v>
      </c>
    </row>
    <row r="9" spans="1:8" ht="15" customHeight="1" x14ac:dyDescent="0.3">
      <c r="A9" s="151" t="s">
        <v>81</v>
      </c>
      <c r="B9" s="72" t="s">
        <v>16</v>
      </c>
      <c r="C9" s="73">
        <v>0</v>
      </c>
      <c r="D9" s="230"/>
      <c r="E9" s="218"/>
      <c r="F9" s="139"/>
      <c r="G9" s="224"/>
      <c r="H9" s="73">
        <f t="shared" si="2"/>
        <v>0</v>
      </c>
    </row>
    <row r="10" spans="1:8" ht="15" customHeight="1" x14ac:dyDescent="0.3">
      <c r="A10" s="151" t="s">
        <v>82</v>
      </c>
      <c r="B10" s="72" t="s">
        <v>17</v>
      </c>
      <c r="C10" s="73">
        <v>0</v>
      </c>
      <c r="D10" s="230"/>
      <c r="E10" s="218"/>
      <c r="F10" s="139"/>
      <c r="G10" s="224"/>
      <c r="H10" s="73">
        <f t="shared" si="2"/>
        <v>0</v>
      </c>
    </row>
    <row r="11" spans="1:8" ht="15" customHeight="1" x14ac:dyDescent="0.3">
      <c r="A11" s="151" t="s">
        <v>83</v>
      </c>
      <c r="B11" s="72" t="s">
        <v>5</v>
      </c>
      <c r="C11" s="78">
        <v>0</v>
      </c>
      <c r="D11" s="231"/>
      <c r="E11" s="219"/>
      <c r="F11" s="72"/>
      <c r="G11" s="225"/>
      <c r="H11" s="78">
        <f t="shared" si="2"/>
        <v>0</v>
      </c>
    </row>
    <row r="12" spans="1:8" ht="15" customHeight="1" thickBot="1" x14ac:dyDescent="0.35">
      <c r="A12" s="152" t="s">
        <v>84</v>
      </c>
      <c r="B12" s="79" t="s">
        <v>7</v>
      </c>
      <c r="C12" s="74">
        <v>0</v>
      </c>
      <c r="D12" s="232"/>
      <c r="E12" s="220"/>
      <c r="F12" s="79"/>
      <c r="G12" s="226"/>
      <c r="H12" s="74">
        <f t="shared" si="2"/>
        <v>0</v>
      </c>
    </row>
    <row r="13" spans="1:8" ht="18" customHeight="1" thickBot="1" x14ac:dyDescent="0.35">
      <c r="A13" s="153" t="s">
        <v>6</v>
      </c>
      <c r="B13" s="80" t="s">
        <v>57</v>
      </c>
      <c r="C13" s="81">
        <f>C14+C15+C16+C17+C18+C19+C20+C21</f>
        <v>157525</v>
      </c>
      <c r="D13" s="81">
        <f t="shared" ref="D13:G13" si="3">D14+D15+D16+D17+D18+D19+D20+D21</f>
        <v>12792</v>
      </c>
      <c r="E13" s="81">
        <f t="shared" si="3"/>
        <v>0</v>
      </c>
      <c r="F13" s="81">
        <f t="shared" si="3"/>
        <v>0</v>
      </c>
      <c r="G13" s="81">
        <f t="shared" si="3"/>
        <v>0</v>
      </c>
      <c r="H13" s="81">
        <f>H14+H15+H16+H17+H18+H19+H20+H21</f>
        <v>170317</v>
      </c>
    </row>
    <row r="14" spans="1:8" s="82" customFormat="1" ht="15" customHeight="1" x14ac:dyDescent="0.3">
      <c r="A14" s="150" t="s">
        <v>42</v>
      </c>
      <c r="B14" s="72" t="s">
        <v>1</v>
      </c>
      <c r="C14" s="78">
        <v>99770</v>
      </c>
      <c r="D14" s="231"/>
      <c r="E14" s="219"/>
      <c r="F14" s="72"/>
      <c r="G14" s="225"/>
      <c r="H14" s="78">
        <f t="shared" ref="H14:H21" si="4">SUM(C14:G14)</f>
        <v>99770</v>
      </c>
    </row>
    <row r="15" spans="1:8" s="82" customFormat="1" ht="15" customHeight="1" x14ac:dyDescent="0.3">
      <c r="A15" s="150" t="s">
        <v>45</v>
      </c>
      <c r="B15" s="72" t="s">
        <v>2</v>
      </c>
      <c r="C15" s="78">
        <v>20455</v>
      </c>
      <c r="D15" s="231"/>
      <c r="E15" s="219"/>
      <c r="F15" s="72"/>
      <c r="G15" s="225"/>
      <c r="H15" s="78">
        <f t="shared" si="4"/>
        <v>20455</v>
      </c>
    </row>
    <row r="16" spans="1:8" s="82" customFormat="1" ht="15" customHeight="1" x14ac:dyDescent="0.3">
      <c r="A16" s="150" t="s">
        <v>46</v>
      </c>
      <c r="B16" s="72" t="s">
        <v>3</v>
      </c>
      <c r="C16" s="78">
        <v>29300</v>
      </c>
      <c r="D16" s="233">
        <v>12792</v>
      </c>
      <c r="E16" s="219"/>
      <c r="F16" s="72"/>
      <c r="G16" s="225"/>
      <c r="H16" s="78">
        <f t="shared" si="4"/>
        <v>42092</v>
      </c>
    </row>
    <row r="17" spans="1:8" ht="15" customHeight="1" x14ac:dyDescent="0.3">
      <c r="A17" s="151" t="s">
        <v>52</v>
      </c>
      <c r="B17" s="72" t="s">
        <v>118</v>
      </c>
      <c r="C17" s="78">
        <v>0</v>
      </c>
      <c r="D17" s="231"/>
      <c r="E17" s="219"/>
      <c r="F17" s="72"/>
      <c r="G17" s="225"/>
      <c r="H17" s="78">
        <f t="shared" si="4"/>
        <v>0</v>
      </c>
    </row>
    <row r="18" spans="1:8" ht="15" customHeight="1" x14ac:dyDescent="0.3">
      <c r="A18" s="151" t="s">
        <v>53</v>
      </c>
      <c r="B18" s="72" t="s">
        <v>119</v>
      </c>
      <c r="C18" s="78">
        <v>0</v>
      </c>
      <c r="D18" s="231"/>
      <c r="E18" s="219"/>
      <c r="F18" s="72"/>
      <c r="G18" s="225"/>
      <c r="H18" s="78">
        <f t="shared" si="4"/>
        <v>0</v>
      </c>
    </row>
    <row r="19" spans="1:8" ht="15" customHeight="1" x14ac:dyDescent="0.3">
      <c r="A19" s="151" t="s">
        <v>54</v>
      </c>
      <c r="B19" s="72" t="s">
        <v>126</v>
      </c>
      <c r="C19" s="78">
        <v>7000</v>
      </c>
      <c r="D19" s="231"/>
      <c r="E19" s="219"/>
      <c r="F19" s="72"/>
      <c r="G19" s="225"/>
      <c r="H19" s="78">
        <f t="shared" si="4"/>
        <v>7000</v>
      </c>
    </row>
    <row r="20" spans="1:8" ht="15" customHeight="1" x14ac:dyDescent="0.3">
      <c r="A20" s="150" t="s">
        <v>55</v>
      </c>
      <c r="B20" s="72" t="s">
        <v>117</v>
      </c>
      <c r="C20" s="78">
        <v>1000</v>
      </c>
      <c r="D20" s="231"/>
      <c r="E20" s="219"/>
      <c r="F20" s="72"/>
      <c r="G20" s="225"/>
      <c r="H20" s="78">
        <f t="shared" si="4"/>
        <v>1000</v>
      </c>
    </row>
    <row r="21" spans="1:8" ht="15" customHeight="1" x14ac:dyDescent="0.3">
      <c r="A21" s="150" t="s">
        <v>56</v>
      </c>
      <c r="B21" s="84" t="s">
        <v>127</v>
      </c>
      <c r="C21" s="78">
        <v>0</v>
      </c>
      <c r="D21" s="231"/>
      <c r="E21" s="219"/>
      <c r="F21" s="72"/>
      <c r="G21" s="225"/>
      <c r="H21" s="78">
        <f t="shared" si="4"/>
        <v>0</v>
      </c>
    </row>
    <row r="22" spans="1:8" ht="18" customHeight="1" thickBot="1" x14ac:dyDescent="0.35">
      <c r="A22" s="154"/>
      <c r="B22" s="85" t="s">
        <v>25</v>
      </c>
      <c r="C22" s="86">
        <f>C3-C13</f>
        <v>-157525</v>
      </c>
      <c r="D22" s="86">
        <f t="shared" ref="D22:G22" si="5">D3-D13</f>
        <v>-12792</v>
      </c>
      <c r="E22" s="86">
        <f t="shared" si="5"/>
        <v>0</v>
      </c>
      <c r="F22" s="86">
        <f t="shared" si="5"/>
        <v>0</v>
      </c>
      <c r="G22" s="86">
        <f t="shared" si="5"/>
        <v>0</v>
      </c>
      <c r="H22" s="86">
        <f>H3-H13</f>
        <v>-170317</v>
      </c>
    </row>
    <row r="23" spans="1:8" ht="18" customHeight="1" thickBot="1" x14ac:dyDescent="0.35">
      <c r="A23" s="155"/>
      <c r="B23" s="87" t="s">
        <v>26</v>
      </c>
      <c r="C23" s="88">
        <f>C6+C8+C9+C11-C14-C15-C16-C17-C18</f>
        <v>-149525</v>
      </c>
      <c r="D23" s="88">
        <f t="shared" ref="D23:G23" si="6">D6+D8+D9+D11-D14-D15-D16-D17-D18</f>
        <v>-12792</v>
      </c>
      <c r="E23" s="88">
        <f t="shared" si="6"/>
        <v>0</v>
      </c>
      <c r="F23" s="88">
        <f t="shared" si="6"/>
        <v>0</v>
      </c>
      <c r="G23" s="88">
        <f t="shared" si="6"/>
        <v>0</v>
      </c>
      <c r="H23" s="88">
        <f>H6+H8+H9+H11-H14-H15-H16-H17-H18</f>
        <v>-162317</v>
      </c>
    </row>
    <row r="24" spans="1:8" ht="18" customHeight="1" thickBot="1" x14ac:dyDescent="0.35">
      <c r="A24" s="155"/>
      <c r="B24" s="87" t="s">
        <v>27</v>
      </c>
      <c r="C24" s="88">
        <f>C7+C10+C12-C19-C20-C21</f>
        <v>-8000</v>
      </c>
      <c r="D24" s="88">
        <f t="shared" ref="D24:G24" si="7">D7+D10+D12-D19-D20-D21</f>
        <v>0</v>
      </c>
      <c r="E24" s="88">
        <f t="shared" si="7"/>
        <v>0</v>
      </c>
      <c r="F24" s="88">
        <f t="shared" si="7"/>
        <v>0</v>
      </c>
      <c r="G24" s="88">
        <f t="shared" si="7"/>
        <v>0</v>
      </c>
      <c r="H24" s="88">
        <f>H7+H10+H12-H19-H20-H21</f>
        <v>-8000</v>
      </c>
    </row>
    <row r="25" spans="1:8" ht="18" customHeight="1" thickBot="1" x14ac:dyDescent="0.35">
      <c r="A25" s="156" t="s">
        <v>99</v>
      </c>
      <c r="B25" s="89" t="s">
        <v>28</v>
      </c>
      <c r="C25" s="68">
        <f>C26</f>
        <v>157525</v>
      </c>
      <c r="D25" s="68">
        <f t="shared" ref="D25:G26" si="8">D26</f>
        <v>12792</v>
      </c>
      <c r="E25" s="68">
        <f t="shared" si="8"/>
        <v>0</v>
      </c>
      <c r="F25" s="68">
        <f t="shared" si="8"/>
        <v>0</v>
      </c>
      <c r="G25" s="68">
        <f t="shared" si="8"/>
        <v>0</v>
      </c>
      <c r="H25" s="68">
        <f>H26</f>
        <v>170317</v>
      </c>
    </row>
    <row r="26" spans="1:8" ht="15" customHeight="1" x14ac:dyDescent="0.3">
      <c r="A26" s="157" t="s">
        <v>87</v>
      </c>
      <c r="B26" s="76" t="s">
        <v>33</v>
      </c>
      <c r="C26" s="83">
        <f>C27</f>
        <v>157525</v>
      </c>
      <c r="D26" s="83">
        <f t="shared" si="8"/>
        <v>12792</v>
      </c>
      <c r="E26" s="83">
        <f t="shared" si="8"/>
        <v>0</v>
      </c>
      <c r="F26" s="83">
        <f t="shared" si="8"/>
        <v>0</v>
      </c>
      <c r="G26" s="83">
        <f t="shared" si="8"/>
        <v>0</v>
      </c>
      <c r="H26" s="83">
        <f>H27</f>
        <v>170317</v>
      </c>
    </row>
    <row r="27" spans="1:8" ht="15" customHeight="1" thickBot="1" x14ac:dyDescent="0.35">
      <c r="A27" s="157" t="s">
        <v>88</v>
      </c>
      <c r="B27" s="76" t="s">
        <v>89</v>
      </c>
      <c r="C27" s="242">
        <v>157525</v>
      </c>
      <c r="D27" s="234">
        <v>12792</v>
      </c>
      <c r="E27" s="221"/>
      <c r="F27" s="76"/>
      <c r="G27" s="227"/>
      <c r="H27" s="75">
        <f>SUM(C27:G27)</f>
        <v>170317</v>
      </c>
    </row>
    <row r="28" spans="1:8" ht="18" customHeight="1" thickBot="1" x14ac:dyDescent="0.35">
      <c r="A28" s="158" t="s">
        <v>100</v>
      </c>
      <c r="B28" s="91" t="s">
        <v>35</v>
      </c>
      <c r="C28" s="92">
        <f>C29</f>
        <v>0</v>
      </c>
      <c r="D28" s="92">
        <f t="shared" ref="D28:G28" si="9">D29</f>
        <v>0</v>
      </c>
      <c r="E28" s="92">
        <f t="shared" si="9"/>
        <v>0</v>
      </c>
      <c r="F28" s="92">
        <f t="shared" si="9"/>
        <v>0</v>
      </c>
      <c r="G28" s="92">
        <f t="shared" si="9"/>
        <v>0</v>
      </c>
      <c r="H28" s="92">
        <f>H29</f>
        <v>0</v>
      </c>
    </row>
    <row r="29" spans="1:8" ht="15" customHeight="1" x14ac:dyDescent="0.3">
      <c r="A29" s="157" t="s">
        <v>105</v>
      </c>
      <c r="B29" s="76" t="s">
        <v>106</v>
      </c>
      <c r="C29" s="90">
        <f>C30</f>
        <v>0</v>
      </c>
      <c r="D29" s="90">
        <f t="shared" ref="D29:H29" si="10">D30</f>
        <v>0</v>
      </c>
      <c r="E29" s="90">
        <f t="shared" si="10"/>
        <v>0</v>
      </c>
      <c r="F29" s="90">
        <f t="shared" si="10"/>
        <v>0</v>
      </c>
      <c r="G29" s="90">
        <f t="shared" si="10"/>
        <v>0</v>
      </c>
      <c r="H29" s="90">
        <f t="shared" si="10"/>
        <v>0</v>
      </c>
    </row>
    <row r="30" spans="1:8" ht="15" customHeight="1" thickBot="1" x14ac:dyDescent="0.35">
      <c r="A30" s="149" t="s">
        <v>68</v>
      </c>
      <c r="B30" s="76" t="s">
        <v>36</v>
      </c>
      <c r="C30" s="75">
        <v>0</v>
      </c>
      <c r="D30" s="235"/>
      <c r="E30" s="221"/>
      <c r="F30" s="76"/>
      <c r="G30" s="227"/>
      <c r="H30" s="75">
        <f>SUM(C30:G30)</f>
        <v>0</v>
      </c>
    </row>
    <row r="31" spans="1:8" ht="18" customHeight="1" thickBot="1" x14ac:dyDescent="0.35">
      <c r="A31" s="159"/>
      <c r="B31" s="93" t="s">
        <v>39</v>
      </c>
      <c r="C31" s="94">
        <f>C25-C28</f>
        <v>157525</v>
      </c>
      <c r="D31" s="94">
        <f t="shared" ref="D31:G31" si="11">D25-D28</f>
        <v>12792</v>
      </c>
      <c r="E31" s="94">
        <f t="shared" si="11"/>
        <v>0</v>
      </c>
      <c r="F31" s="94">
        <f t="shared" si="11"/>
        <v>0</v>
      </c>
      <c r="G31" s="94">
        <f t="shared" si="11"/>
        <v>0</v>
      </c>
      <c r="H31" s="94">
        <f>H25-H28</f>
        <v>170317</v>
      </c>
    </row>
    <row r="32" spans="1:8" ht="18" customHeight="1" thickBot="1" x14ac:dyDescent="0.35">
      <c r="A32" s="160"/>
      <c r="B32" s="134" t="s">
        <v>40</v>
      </c>
      <c r="C32" s="96">
        <f>C3+C25</f>
        <v>157525</v>
      </c>
      <c r="D32" s="96">
        <f t="shared" ref="D32:G32" si="12">D3+D25</f>
        <v>12792</v>
      </c>
      <c r="E32" s="96">
        <f t="shared" si="12"/>
        <v>0</v>
      </c>
      <c r="F32" s="96">
        <f t="shared" si="12"/>
        <v>0</v>
      </c>
      <c r="G32" s="96">
        <f t="shared" si="12"/>
        <v>0</v>
      </c>
      <c r="H32" s="96">
        <f>H3+H25</f>
        <v>170317</v>
      </c>
    </row>
    <row r="33" spans="1:8" ht="18" customHeight="1" thickBot="1" x14ac:dyDescent="0.35">
      <c r="A33" s="156"/>
      <c r="B33" s="132" t="s">
        <v>147</v>
      </c>
      <c r="C33" s="68">
        <f>C6+C8+C9+C11</f>
        <v>0</v>
      </c>
      <c r="D33" s="68">
        <f t="shared" ref="D33:G33" si="13">D6+D8+D9+D11</f>
        <v>0</v>
      </c>
      <c r="E33" s="68">
        <f t="shared" si="13"/>
        <v>0</v>
      </c>
      <c r="F33" s="68">
        <f t="shared" si="13"/>
        <v>0</v>
      </c>
      <c r="G33" s="68">
        <f t="shared" si="13"/>
        <v>0</v>
      </c>
      <c r="H33" s="68">
        <f>H6+H8+H9+H11</f>
        <v>0</v>
      </c>
    </row>
    <row r="34" spans="1:8" ht="18" customHeight="1" thickBot="1" x14ac:dyDescent="0.35">
      <c r="A34" s="156"/>
      <c r="B34" s="132" t="s">
        <v>148</v>
      </c>
      <c r="C34" s="68">
        <f>C7+C10+C12</f>
        <v>0</v>
      </c>
      <c r="D34" s="68">
        <f t="shared" ref="D34:G34" si="14">D7+D10+D12</f>
        <v>0</v>
      </c>
      <c r="E34" s="68">
        <f t="shared" si="14"/>
        <v>0</v>
      </c>
      <c r="F34" s="68">
        <f t="shared" si="14"/>
        <v>0</v>
      </c>
      <c r="G34" s="68">
        <f t="shared" si="14"/>
        <v>0</v>
      </c>
      <c r="H34" s="68">
        <f>H7+H10+H12</f>
        <v>0</v>
      </c>
    </row>
    <row r="35" spans="1:8" ht="18" customHeight="1" thickBot="1" x14ac:dyDescent="0.35">
      <c r="A35" s="156"/>
      <c r="B35" s="132" t="s">
        <v>149</v>
      </c>
      <c r="C35" s="68">
        <f>C25</f>
        <v>157525</v>
      </c>
      <c r="D35" s="68">
        <f t="shared" ref="D35:G35" si="15">D25</f>
        <v>12792</v>
      </c>
      <c r="E35" s="68">
        <f t="shared" si="15"/>
        <v>0</v>
      </c>
      <c r="F35" s="68">
        <f t="shared" si="15"/>
        <v>0</v>
      </c>
      <c r="G35" s="68">
        <f t="shared" si="15"/>
        <v>0</v>
      </c>
      <c r="H35" s="68">
        <f>H25</f>
        <v>170317</v>
      </c>
    </row>
    <row r="36" spans="1:8" ht="18" customHeight="1" thickBot="1" x14ac:dyDescent="0.35">
      <c r="A36" s="161"/>
      <c r="B36" s="135" t="s">
        <v>41</v>
      </c>
      <c r="C36" s="97">
        <f>C13+C28</f>
        <v>157525</v>
      </c>
      <c r="D36" s="97">
        <f t="shared" ref="D36:G36" si="16">D13+D28</f>
        <v>12792</v>
      </c>
      <c r="E36" s="97">
        <f t="shared" si="16"/>
        <v>0</v>
      </c>
      <c r="F36" s="97">
        <f t="shared" si="16"/>
        <v>0</v>
      </c>
      <c r="G36" s="97">
        <f t="shared" si="16"/>
        <v>0</v>
      </c>
      <c r="H36" s="97">
        <f>H13+H28</f>
        <v>170317</v>
      </c>
    </row>
    <row r="37" spans="1:8" ht="18" customHeight="1" thickBot="1" x14ac:dyDescent="0.35">
      <c r="A37" s="162"/>
      <c r="B37" s="133" t="s">
        <v>150</v>
      </c>
      <c r="C37" s="98">
        <f>C14+C15+C16+C17+C18</f>
        <v>149525</v>
      </c>
      <c r="D37" s="98">
        <f t="shared" ref="D37:G37" si="17">D14+D15+D16+D17+D18</f>
        <v>12792</v>
      </c>
      <c r="E37" s="98">
        <f t="shared" si="17"/>
        <v>0</v>
      </c>
      <c r="F37" s="98">
        <f t="shared" si="17"/>
        <v>0</v>
      </c>
      <c r="G37" s="98">
        <f t="shared" si="17"/>
        <v>0</v>
      </c>
      <c r="H37" s="98">
        <f>H14+H15+H16+H17+H18</f>
        <v>162317</v>
      </c>
    </row>
    <row r="38" spans="1:8" ht="18" customHeight="1" thickBot="1" x14ac:dyDescent="0.35">
      <c r="A38" s="162"/>
      <c r="B38" s="133" t="s">
        <v>148</v>
      </c>
      <c r="C38" s="98">
        <f>C19+C20+C21</f>
        <v>8000</v>
      </c>
      <c r="D38" s="98">
        <f t="shared" ref="D38:G38" si="18">D19+D20+D21</f>
        <v>0</v>
      </c>
      <c r="E38" s="98">
        <f t="shared" si="18"/>
        <v>0</v>
      </c>
      <c r="F38" s="98">
        <f t="shared" si="18"/>
        <v>0</v>
      </c>
      <c r="G38" s="98">
        <f t="shared" si="18"/>
        <v>0</v>
      </c>
      <c r="H38" s="98">
        <f>H19+H20+H21</f>
        <v>8000</v>
      </c>
    </row>
    <row r="39" spans="1:8" ht="18" customHeight="1" thickBot="1" x14ac:dyDescent="0.35">
      <c r="A39" s="162"/>
      <c r="B39" s="136" t="s">
        <v>149</v>
      </c>
      <c r="C39" s="98">
        <f>C28</f>
        <v>0</v>
      </c>
      <c r="D39" s="98">
        <f t="shared" ref="D39:G39" si="19">D28</f>
        <v>0</v>
      </c>
      <c r="E39" s="98">
        <f t="shared" si="19"/>
        <v>0</v>
      </c>
      <c r="F39" s="98">
        <f t="shared" si="19"/>
        <v>0</v>
      </c>
      <c r="G39" s="98">
        <f t="shared" si="19"/>
        <v>0</v>
      </c>
      <c r="H39" s="98">
        <f>H28</f>
        <v>0</v>
      </c>
    </row>
    <row r="40" spans="1:8" ht="18" customHeight="1" thickBot="1" x14ac:dyDescent="0.35">
      <c r="A40" s="163"/>
      <c r="B40" s="211" t="s">
        <v>37</v>
      </c>
      <c r="C40" s="99">
        <f>C32-C36</f>
        <v>0</v>
      </c>
      <c r="D40" s="99">
        <f t="shared" ref="D40:G40" si="20">D32-D36</f>
        <v>0</v>
      </c>
      <c r="E40" s="99">
        <f t="shared" si="20"/>
        <v>0</v>
      </c>
      <c r="F40" s="99">
        <f t="shared" si="20"/>
        <v>0</v>
      </c>
      <c r="G40" s="99">
        <f t="shared" si="20"/>
        <v>0</v>
      </c>
      <c r="H40" s="99">
        <f>H32-H36</f>
        <v>0</v>
      </c>
    </row>
    <row r="41" spans="1:8" ht="18" customHeight="1" thickBot="1" x14ac:dyDescent="0.35">
      <c r="A41" s="164"/>
      <c r="B41" s="212" t="s">
        <v>147</v>
      </c>
      <c r="C41" s="100">
        <f>C33-C37</f>
        <v>-149525</v>
      </c>
      <c r="D41" s="100">
        <f t="shared" ref="D41:G41" si="21">D33-D37</f>
        <v>-12792</v>
      </c>
      <c r="E41" s="100">
        <f t="shared" si="21"/>
        <v>0</v>
      </c>
      <c r="F41" s="100">
        <f t="shared" si="21"/>
        <v>0</v>
      </c>
      <c r="G41" s="100">
        <f t="shared" si="21"/>
        <v>0</v>
      </c>
      <c r="H41" s="100">
        <f>H33-H37</f>
        <v>-162317</v>
      </c>
    </row>
    <row r="42" spans="1:8" ht="18" customHeight="1" thickBot="1" x14ac:dyDescent="0.35">
      <c r="A42" s="165"/>
      <c r="B42" s="212" t="s">
        <v>151</v>
      </c>
      <c r="C42" s="100">
        <f>C34-C38</f>
        <v>-8000</v>
      </c>
      <c r="D42" s="100">
        <f t="shared" ref="D42:G42" si="22">D34-D38</f>
        <v>0</v>
      </c>
      <c r="E42" s="100">
        <f t="shared" si="22"/>
        <v>0</v>
      </c>
      <c r="F42" s="100">
        <f t="shared" si="22"/>
        <v>0</v>
      </c>
      <c r="G42" s="100">
        <f t="shared" si="22"/>
        <v>0</v>
      </c>
      <c r="H42" s="100">
        <f>H34-H38</f>
        <v>-8000</v>
      </c>
    </row>
    <row r="43" spans="1:8" ht="18" customHeight="1" thickBot="1" x14ac:dyDescent="0.35">
      <c r="A43" s="165"/>
      <c r="B43" s="212" t="s">
        <v>149</v>
      </c>
      <c r="C43" s="166">
        <f>C35-C39</f>
        <v>157525</v>
      </c>
      <c r="D43" s="166">
        <f t="shared" ref="D43:G43" si="23">D35-D39</f>
        <v>12792</v>
      </c>
      <c r="E43" s="166">
        <f t="shared" si="23"/>
        <v>0</v>
      </c>
      <c r="F43" s="166">
        <f t="shared" si="23"/>
        <v>0</v>
      </c>
      <c r="G43" s="166">
        <f t="shared" si="23"/>
        <v>0</v>
      </c>
      <c r="H43" s="166">
        <f>H35-H39</f>
        <v>170317</v>
      </c>
    </row>
    <row r="45" spans="1:8" ht="15.75" customHeight="1" x14ac:dyDescent="0.3"/>
    <row r="46" spans="1:8" ht="15.75" customHeight="1" x14ac:dyDescent="0.3"/>
    <row r="47" spans="1:8" ht="15.75" customHeight="1" x14ac:dyDescent="0.3">
      <c r="H47" s="65"/>
    </row>
    <row r="48" spans="1:8" ht="15.75" customHeight="1" x14ac:dyDescent="0.3">
      <c r="H48" s="65"/>
    </row>
    <row r="49" spans="8:8" ht="15.75" customHeight="1" x14ac:dyDescent="0.3">
      <c r="H49" s="65"/>
    </row>
    <row r="50" spans="8:8" ht="15.75" customHeight="1" x14ac:dyDescent="0.3">
      <c r="H50" s="65"/>
    </row>
    <row r="51" spans="8:8" ht="15.75" customHeight="1" x14ac:dyDescent="0.3">
      <c r="H51" s="65"/>
    </row>
    <row r="52" spans="8:8" ht="15.75" customHeight="1" x14ac:dyDescent="0.3">
      <c r="H52" s="65"/>
    </row>
    <row r="53" spans="8:8" ht="15.75" customHeight="1" x14ac:dyDescent="0.3">
      <c r="H53" s="65"/>
    </row>
    <row r="54" spans="8:8" ht="15.75" customHeight="1" x14ac:dyDescent="0.3">
      <c r="H54" s="65"/>
    </row>
    <row r="55" spans="8:8" ht="15.75" customHeight="1" x14ac:dyDescent="0.3">
      <c r="H55" s="65"/>
    </row>
    <row r="56" spans="8:8" ht="15.75" customHeight="1" x14ac:dyDescent="0.3">
      <c r="H56" s="65"/>
    </row>
    <row r="57" spans="8:8" ht="15.75" customHeight="1" x14ac:dyDescent="0.3">
      <c r="H57" s="65"/>
    </row>
    <row r="58" spans="8:8" x14ac:dyDescent="0.3">
      <c r="H58" s="65"/>
    </row>
    <row r="59" spans="8:8" x14ac:dyDescent="0.3">
      <c r="H59" s="65"/>
    </row>
    <row r="60" spans="8:8" x14ac:dyDescent="0.3">
      <c r="H60" s="65"/>
    </row>
    <row r="61" spans="8:8" x14ac:dyDescent="0.3">
      <c r="H61" s="65"/>
    </row>
    <row r="62" spans="8:8" x14ac:dyDescent="0.3">
      <c r="H62" s="65"/>
    </row>
    <row r="63" spans="8:8" x14ac:dyDescent="0.3">
      <c r="H63" s="65"/>
    </row>
    <row r="64" spans="8:8" x14ac:dyDescent="0.3">
      <c r="H64" s="65"/>
    </row>
    <row r="65" spans="8:8" x14ac:dyDescent="0.3">
      <c r="H65" s="65"/>
    </row>
    <row r="66" spans="8:8" x14ac:dyDescent="0.3">
      <c r="H66" s="65"/>
    </row>
    <row r="67" spans="8:8" x14ac:dyDescent="0.3">
      <c r="H67" s="65"/>
    </row>
    <row r="68" spans="8:8" x14ac:dyDescent="0.3">
      <c r="H68" s="65"/>
    </row>
    <row r="69" spans="8:8" x14ac:dyDescent="0.3">
      <c r="H69" s="65"/>
    </row>
    <row r="70" spans="8:8" x14ac:dyDescent="0.3">
      <c r="H70" s="65"/>
    </row>
    <row r="71" spans="8:8" x14ac:dyDescent="0.3">
      <c r="H71" s="65"/>
    </row>
    <row r="72" spans="8:8" x14ac:dyDescent="0.3">
      <c r="H72" s="65"/>
    </row>
    <row r="80" spans="8:8" x14ac:dyDescent="0.3">
      <c r="H80" s="65"/>
    </row>
  </sheetData>
  <mergeCells count="3">
    <mergeCell ref="A1:A2"/>
    <mergeCell ref="B1:B2"/>
    <mergeCell ref="C1:H1"/>
  </mergeCells>
  <printOptions horizontalCentered="1"/>
  <pageMargins left="0.31496062992125984" right="0.31496062992125984" top="1.1417322834645669" bottom="0.55118110236220474" header="0.51181102362204722" footer="0.31496062992125984"/>
  <pageSetup paperSize="9" scale="96" orientation="portrait" r:id="rId1"/>
  <headerFooter>
    <oddHeader>&amp;C&amp;"Times New Roman,Félkövér"&amp;10Szentendrei Rendészeti Igazgatóság  bevételei és kiadásai mérlegszerűen 
2019. év&amp;R&amp;"Times New Roman,Normál"&amp;10 2/i sz. melléklet
EFt</oddHeader>
    <oddFooter>&amp;R&amp;"Times New Roman,Normál"&amp;10&amp;D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10</vt:i4>
      </vt:variant>
    </vt:vector>
  </HeadingPairs>
  <TitlesOfParts>
    <vt:vector size="20" baseType="lpstr">
      <vt:lpstr>össz 2</vt:lpstr>
      <vt:lpstr>Önk 2a</vt:lpstr>
      <vt:lpstr>PH 2b</vt:lpstr>
      <vt:lpstr>SZEI 2c</vt:lpstr>
      <vt:lpstr>HBPMK 2d</vt:lpstr>
      <vt:lpstr>FMC 2e</vt:lpstr>
      <vt:lpstr>Óvoda 2f</vt:lpstr>
      <vt:lpstr>Bölcsőde 2g</vt:lpstr>
      <vt:lpstr>Gondozási 2h</vt:lpstr>
      <vt:lpstr>SZERI 2i</vt:lpstr>
      <vt:lpstr>'Önk 2a'!Nyomtatási_cím</vt:lpstr>
      <vt:lpstr>'össz 2'!Nyomtatási_cím</vt:lpstr>
      <vt:lpstr>'Bölcsőde 2g'!Nyomtatási_terület</vt:lpstr>
      <vt:lpstr>'FMC 2e'!Nyomtatási_terület</vt:lpstr>
      <vt:lpstr>'Gondozási 2h'!Nyomtatási_terület</vt:lpstr>
      <vt:lpstr>'HBPMK 2d'!Nyomtatási_terület</vt:lpstr>
      <vt:lpstr>'Óvoda 2f'!Nyomtatási_terület</vt:lpstr>
      <vt:lpstr>'Önk 2a'!Nyomtatási_terület</vt:lpstr>
      <vt:lpstr>'össz 2'!Nyomtatási_terület</vt:lpstr>
      <vt:lpstr>'SZEI 2c'!Nyomtatási_terület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Mónika</dc:creator>
  <cp:lastModifiedBy>Bartha Enikő</cp:lastModifiedBy>
  <cp:lastPrinted>2019-06-05T12:56:55Z</cp:lastPrinted>
  <dcterms:created xsi:type="dcterms:W3CDTF">2013-01-21T10:18:21Z</dcterms:created>
  <dcterms:modified xsi:type="dcterms:W3CDTF">2019-06-05T12:56:57Z</dcterms:modified>
</cp:coreProperties>
</file>